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940" windowHeight="12675"/>
  </bookViews>
  <sheets>
    <sheet name="一般收" sheetId="1" r:id="rId1"/>
    <sheet name="一般支" sheetId="2" r:id="rId2"/>
    <sheet name="基金收" sheetId="3" r:id="rId3"/>
    <sheet name="基金支" sheetId="4" r:id="rId4"/>
    <sheet name="国资收" sheetId="5" r:id="rId5"/>
    <sheet name="国资支" sheetId="6" r:id="rId6"/>
  </sheets>
  <definedNames>
    <definedName name="_xlnm.Print_Area" localSheetId="4">国资收!$A$1:$H$23</definedName>
    <definedName name="_xlnm.Print_Area" localSheetId="5">国资支!$A$1:$H$29</definedName>
    <definedName name="_xlnm.Print_Area" localSheetId="2">基金收!$A$1:$H$25</definedName>
    <definedName name="_xlnm.Print_Area" localSheetId="3">基金支!$A$1:$H$38</definedName>
    <definedName name="_xlnm.Print_Area" localSheetId="0">一般收!$A$1:$H$74</definedName>
    <definedName name="_xlnm.Print_Area" localSheetId="1">一般支!$A$1:$H$31</definedName>
    <definedName name="_xlnm.Print_Titles" localSheetId="4">国资收!$1:$4</definedName>
    <definedName name="_xlnm.Print_Titles" localSheetId="5">国资支!$1:$4</definedName>
    <definedName name="_xlnm.Print_Titles" localSheetId="2">基金收!$1:$4</definedName>
    <definedName name="_xlnm.Print_Titles" localSheetId="3">基金支!$1:$4</definedName>
    <definedName name="_xlnm.Print_Titles" localSheetId="0">一般收!$1:$4</definedName>
  </definedNames>
  <calcPr calcId="144525"/>
</workbook>
</file>

<file path=xl/sharedStrings.xml><?xml version="1.0" encoding="utf-8"?>
<sst xmlns="http://schemas.openxmlformats.org/spreadsheetml/2006/main" count="232">
  <si>
    <t>附表1：</t>
  </si>
  <si>
    <t>2018年上半年珠海市斗门区一般公共预算收入执行情况表</t>
  </si>
  <si>
    <t>单位：万元</t>
  </si>
  <si>
    <t>预算科目</t>
  </si>
  <si>
    <t>2018年年初预算</t>
  </si>
  <si>
    <t>2018年1-6月</t>
  </si>
  <si>
    <t>预算数</t>
  </si>
  <si>
    <t>增幅%</t>
  </si>
  <si>
    <t>执行数</t>
  </si>
  <si>
    <t>为预算数的%</t>
  </si>
  <si>
    <r>
      <rPr>
        <sz val="12"/>
        <rFont val="宋体"/>
        <charset val="134"/>
      </rPr>
      <t xml:space="preserve">上年同期数   </t>
    </r>
    <r>
      <rPr>
        <sz val="10"/>
        <rFont val="宋体"/>
        <charset val="134"/>
      </rPr>
      <t>（可比口径）</t>
    </r>
  </si>
  <si>
    <r>
      <rPr>
        <sz val="12"/>
        <rFont val="宋体"/>
        <charset val="134"/>
      </rPr>
      <t>增减额</t>
    </r>
    <r>
      <rPr>
        <sz val="11"/>
        <color theme="1"/>
        <rFont val="宋体"/>
        <charset val="134"/>
      </rPr>
      <t xml:space="preserve">   </t>
    </r>
    <r>
      <rPr>
        <sz val="10"/>
        <rFont val="宋体"/>
        <charset val="134"/>
      </rPr>
      <t>（可比口径）</t>
    </r>
  </si>
  <si>
    <r>
      <rPr>
        <sz val="12"/>
        <rFont val="宋体"/>
        <charset val="134"/>
      </rPr>
      <t xml:space="preserve">增幅%
</t>
    </r>
    <r>
      <rPr>
        <sz val="10"/>
        <rFont val="宋体"/>
        <charset val="134"/>
      </rPr>
      <t>（可比口径）</t>
    </r>
  </si>
  <si>
    <t>一、一般公共预算收入</t>
  </si>
  <si>
    <t>（一）税收收入</t>
  </si>
  <si>
    <t>⒈增值税</t>
  </si>
  <si>
    <t xml:space="preserve">    其中：其他国内增值税</t>
  </si>
  <si>
    <t xml:space="preserve">          免抵调增增值税</t>
  </si>
  <si>
    <t xml:space="preserve">          改征增值税</t>
  </si>
  <si>
    <t xml:space="preserve">            其中：国税</t>
  </si>
  <si>
    <t xml:space="preserve">            其中：地税</t>
  </si>
  <si>
    <t>⒉营业税</t>
  </si>
  <si>
    <t>⒊企业所得税</t>
  </si>
  <si>
    <t>⒋个人所得税</t>
  </si>
  <si>
    <t>⒌城市维护建设税</t>
  </si>
  <si>
    <t>⒍房产税</t>
  </si>
  <si>
    <t>⒎印花税</t>
  </si>
  <si>
    <t>⒏城镇土地使用税</t>
  </si>
  <si>
    <t>⒐土地增值税</t>
  </si>
  <si>
    <t>⒑环保税</t>
  </si>
  <si>
    <t>⒒资源税</t>
  </si>
  <si>
    <t>⒓契税</t>
  </si>
  <si>
    <t>⒔耕地占用税</t>
  </si>
  <si>
    <t>14.其他税收</t>
  </si>
  <si>
    <t>（二）非税收入</t>
  </si>
  <si>
    <t>⒈专项收入</t>
  </si>
  <si>
    <t>(1)排污费收入</t>
  </si>
  <si>
    <t>(2)水资源费收入</t>
  </si>
  <si>
    <t>(3)教育费附加收入</t>
  </si>
  <si>
    <t>其中：国税</t>
  </si>
  <si>
    <t xml:space="preserve"> 地税</t>
  </si>
  <si>
    <t>(4)地方教育附加收入</t>
  </si>
  <si>
    <t>(5)文化事业建设费收入</t>
  </si>
  <si>
    <t>(6)残疾人就业保障金收入</t>
  </si>
  <si>
    <t>(7)教育资金收入</t>
  </si>
  <si>
    <t>(8)农田水利建设资金收入</t>
  </si>
  <si>
    <t>(9)育林基金收入</t>
  </si>
  <si>
    <t>(10)森林植被恢复费</t>
  </si>
  <si>
    <t>(11)水利建设专项收入</t>
  </si>
  <si>
    <t>(12)其他专项收入</t>
  </si>
  <si>
    <t>⒉行政事业性收费收入</t>
  </si>
  <si>
    <t>⒊罚没收入</t>
  </si>
  <si>
    <t>⒋国有资源（资产）有偿使用收入</t>
  </si>
  <si>
    <t>⒌捐赠收入</t>
  </si>
  <si>
    <t>6.政府住房基金</t>
  </si>
  <si>
    <t>7.其他收入</t>
  </si>
  <si>
    <t>二、上级补助收入</t>
  </si>
  <si>
    <t>返还性收入</t>
  </si>
  <si>
    <t>一般性转移支付收入</t>
  </si>
  <si>
    <t>专项转移支付收入</t>
  </si>
  <si>
    <t>三、下级上解收入</t>
  </si>
  <si>
    <t>体制上解收入</t>
  </si>
  <si>
    <t>专项上解收入</t>
  </si>
  <si>
    <t>四、债务转贷收入</t>
  </si>
  <si>
    <t>五、国债转贷资金上年结余</t>
  </si>
  <si>
    <t>六、上年结余</t>
  </si>
  <si>
    <t>上年结转项目</t>
  </si>
  <si>
    <t>净结余</t>
  </si>
  <si>
    <t>七、调入资金</t>
  </si>
  <si>
    <t>八、调入预算稳定调节基金</t>
  </si>
  <si>
    <t>收  入  合  计</t>
  </si>
  <si>
    <t>一般公共预算收入分部门情况</t>
  </si>
  <si>
    <t>（一）国税部门组织收入</t>
  </si>
  <si>
    <t>（二）地税部门组织收入</t>
  </si>
  <si>
    <t>（三）财政及其他部门组织收入</t>
  </si>
  <si>
    <t>附表2：</t>
  </si>
  <si>
    <t>2018年上半年珠海市斗门区一般公共预算支出执行情况表</t>
  </si>
  <si>
    <t>一、一般公共预算支出</t>
  </si>
  <si>
    <t>（一）一般公共服务支出</t>
  </si>
  <si>
    <t>（二）国防支出</t>
  </si>
  <si>
    <t>（三）公共安全支出</t>
  </si>
  <si>
    <t>（四）教育支出</t>
  </si>
  <si>
    <t>（五）科学技术支出</t>
  </si>
  <si>
    <t>（六）文化体育与传媒支出</t>
  </si>
  <si>
    <t>（七）社会保障和就业支出</t>
  </si>
  <si>
    <t>（八）医疗卫生支出</t>
  </si>
  <si>
    <t>（九）节能环保支出</t>
  </si>
  <si>
    <t>（十）城乡社区支出</t>
  </si>
  <si>
    <t>（十一）农林水支出</t>
  </si>
  <si>
    <t>（十二）交通运输支出</t>
  </si>
  <si>
    <t>（十三）资源勘探电力信息等支出</t>
  </si>
  <si>
    <t>（十四）商业服务业等支出</t>
  </si>
  <si>
    <t>（十五）金融支出</t>
  </si>
  <si>
    <t>（十六）援助其他地区支出</t>
  </si>
  <si>
    <t>（十七）国土海洋气象等支出</t>
  </si>
  <si>
    <t>（十八）住房保障支出</t>
  </si>
  <si>
    <t>（十九）粮油物资储备事务</t>
  </si>
  <si>
    <t>（二十）债务付息支出</t>
  </si>
  <si>
    <t>（二十一）债务发行费用支出</t>
  </si>
  <si>
    <t>（二十二）其他支出</t>
  </si>
  <si>
    <t>（二十三）预备费</t>
  </si>
  <si>
    <t>二、债务还本支出</t>
  </si>
  <si>
    <t>三、上解上级支出</t>
  </si>
  <si>
    <t>富山工业园体制上解支出</t>
  </si>
  <si>
    <t>出口退税专项上解支出</t>
  </si>
  <si>
    <t>其他专项上解省支出</t>
  </si>
  <si>
    <t>四、补助下级支出</t>
  </si>
  <si>
    <t>五、债务转贷支出</t>
  </si>
  <si>
    <t>六、调出资金</t>
  </si>
  <si>
    <t>七、增设预算周转金</t>
  </si>
  <si>
    <t>八、安排预算稳定调节基金</t>
  </si>
  <si>
    <t xml:space="preserve">支  出  总  计 </t>
  </si>
  <si>
    <t>九、国债转贷资金结余</t>
  </si>
  <si>
    <t>十、年终结余</t>
  </si>
  <si>
    <t>结转下年项目支出</t>
  </si>
  <si>
    <t>附表3：</t>
  </si>
  <si>
    <t>2018年上半年珠海市斗门区政府性基金预算收入执行情况表</t>
  </si>
  <si>
    <t>一、政府性基金预算收入</t>
  </si>
  <si>
    <t>（一）城乡社区类基金收入</t>
  </si>
  <si>
    <t>政府住房基金收入</t>
  </si>
  <si>
    <t>国有土地使用权出让收入</t>
  </si>
  <si>
    <t>城市公用事业附加收入</t>
  </si>
  <si>
    <t>农业土地开发资金收入</t>
  </si>
  <si>
    <t>污水处理费收入</t>
  </si>
  <si>
    <t>城市基础设施配套费收入</t>
  </si>
  <si>
    <t>（二）交通运输类基金收入</t>
  </si>
  <si>
    <t>车辆通行费</t>
  </si>
  <si>
    <t>港口建设费收入</t>
  </si>
  <si>
    <t>（三）资源勘探电力信息类基金收入</t>
  </si>
  <si>
    <t>无线电频率占用费</t>
  </si>
  <si>
    <t>散装水泥专项资金收入</t>
  </si>
  <si>
    <t>新型墙体材料专项基金收入</t>
  </si>
  <si>
    <t>（四）其他政府性基金收入</t>
  </si>
  <si>
    <t>福利彩票公益金收入</t>
  </si>
  <si>
    <t>体育彩票公益金收入</t>
  </si>
  <si>
    <t>其他政府性基金收入</t>
  </si>
  <si>
    <t>五、上年结余</t>
  </si>
  <si>
    <t>六、调入资金</t>
  </si>
  <si>
    <t>收   入   合   计</t>
  </si>
  <si>
    <t>附表4：</t>
  </si>
  <si>
    <t>2018年上半年珠海市斗门区政府性基金预算支出执行情况表</t>
  </si>
  <si>
    <r>
      <rPr>
        <sz val="12"/>
        <rFont val="宋体"/>
        <charset val="134"/>
      </rPr>
      <t>增减额</t>
    </r>
    <r>
      <rPr>
        <sz val="10"/>
        <rFont val="宋体"/>
        <charset val="134"/>
      </rPr>
      <t>（可比口径）</t>
    </r>
  </si>
  <si>
    <t>一、政府性基金预算支出</t>
  </si>
  <si>
    <t>（一）文化体育与传媒支出</t>
  </si>
  <si>
    <t>国家电影事业发展专项资金及对应专项债务收入安排的支出</t>
  </si>
  <si>
    <t>（二）社会保障和就业支出</t>
  </si>
  <si>
    <t>大中型水库移民后期扶持基金支出</t>
  </si>
  <si>
    <t>小型水库移民扶助基金及对应专项债务收入安排的支出</t>
  </si>
  <si>
    <t>（三）城乡社区支出</t>
  </si>
  <si>
    <t>政府住房基金及对应专项债务收入安排的支出</t>
  </si>
  <si>
    <t>国有土地使用权出让收入及对应专项债务收入安排的支出</t>
  </si>
  <si>
    <t>城市公用事业附加及对应专项债务收入安排的支出</t>
  </si>
  <si>
    <t>农业土地开发资金及对应专项债务收入安排的支出</t>
  </si>
  <si>
    <t>污水处理费及对应专项债务收入安排的支出</t>
  </si>
  <si>
    <t>新增建设用地有偿使用费及对应专项债务收入安排的支出</t>
  </si>
  <si>
    <t>城市基础设施配套费及对应专项债务收入安排的支出</t>
  </si>
  <si>
    <t>（四）交通运输支出</t>
  </si>
  <si>
    <t>车辆通行费及对应专项债务收入安排的支出</t>
  </si>
  <si>
    <t>港口建设费及对应专项债务收入安排的支出</t>
  </si>
  <si>
    <t>民航发展基金支出</t>
  </si>
  <si>
    <t>民航机场管理建设费安排的支出</t>
  </si>
  <si>
    <t>（五）商业服务等支出</t>
  </si>
  <si>
    <t>旅游发展基金支出</t>
  </si>
  <si>
    <t>（六）资源勘探电力信息等支出</t>
  </si>
  <si>
    <t>无线电频率占用费安排的支出</t>
  </si>
  <si>
    <t>散装水泥专项资金及对应专项债务收入安排的支出</t>
  </si>
  <si>
    <t>新型墙体材料专项基金及对应专项债务收入安排的支出</t>
  </si>
  <si>
    <t>（七）其他支出</t>
  </si>
  <si>
    <t>用于社会福利的彩票公益金支出</t>
  </si>
  <si>
    <t>用于体育事业的彩票公益金支出</t>
  </si>
  <si>
    <t>其他政府性基金支出</t>
  </si>
  <si>
    <t>（八）债务付息支出</t>
  </si>
  <si>
    <t xml:space="preserve">   1、地方政府专项债务付息支出</t>
  </si>
  <si>
    <t>（九）债务发行费用支出</t>
  </si>
  <si>
    <t>国有土地使用权出让金债务发行费用支出</t>
  </si>
  <si>
    <t>支   出   合   计</t>
  </si>
  <si>
    <t>七、年终结余</t>
  </si>
  <si>
    <r>
      <rPr>
        <sz val="12"/>
        <rFont val="宋体"/>
        <charset val="134"/>
      </rPr>
      <t>附表5</t>
    </r>
    <r>
      <rPr>
        <sz val="11"/>
        <color theme="1"/>
        <rFont val="宋体"/>
        <charset val="134"/>
      </rPr>
      <t>：</t>
    </r>
  </si>
  <si>
    <t>2018年上半年珠海市斗门区国有资本经营预算收入执行情况表</t>
  </si>
  <si>
    <t>一、国有资本经营预算收入</t>
  </si>
  <si>
    <t>（一）利润收入</t>
  </si>
  <si>
    <t xml:space="preserve">      运输企业利润收入</t>
  </si>
  <si>
    <t xml:space="preserve">      医药企业利润收入</t>
  </si>
  <si>
    <t xml:space="preserve">      房地产企业利润收入</t>
  </si>
  <si>
    <t xml:space="preserve">      其他国有资本经营预算企业利润收入</t>
  </si>
  <si>
    <t>（二）股利、股息收入</t>
  </si>
  <si>
    <t xml:space="preserve">      国有控股公司股利、股息收入</t>
  </si>
  <si>
    <t xml:space="preserve">      国有参股公司股利、股息收入</t>
  </si>
  <si>
    <t xml:space="preserve">      其他国有资本经营预算企业股利、股息收入</t>
  </si>
  <si>
    <t>（三）产权转让收入</t>
  </si>
  <si>
    <t xml:space="preserve">      国有股权、股份转让收入</t>
  </si>
  <si>
    <t xml:space="preserve">      其他国有资本经营预算企业产权转让收入</t>
  </si>
  <si>
    <t>（四）清算收入</t>
  </si>
  <si>
    <t xml:space="preserve">      国有股权、股份清算收入</t>
  </si>
  <si>
    <t xml:space="preserve">      国有独资企业清算收入</t>
  </si>
  <si>
    <t xml:space="preserve">      其他国有资本经营预算企业清算收入</t>
  </si>
  <si>
    <t>（五）其他国有资本经营预算收入</t>
  </si>
  <si>
    <t>二、上年结余</t>
  </si>
  <si>
    <t>三、收入合计</t>
  </si>
  <si>
    <r>
      <rPr>
        <sz val="12"/>
        <rFont val="宋体"/>
        <charset val="134"/>
      </rPr>
      <t>附表6</t>
    </r>
    <r>
      <rPr>
        <sz val="11"/>
        <color theme="1"/>
        <rFont val="宋体"/>
        <charset val="134"/>
      </rPr>
      <t>：</t>
    </r>
  </si>
  <si>
    <t>2018年上半年珠海市斗门区国有资本经营预算支出执行情况表</t>
  </si>
  <si>
    <t>一、国有资本经营预算支出</t>
  </si>
  <si>
    <t>（一）解决历史遗留问题及改革成本支出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</si>
  <si>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</si>
  <si>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</si>
  <si>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</si>
  <si>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</si>
  <si>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</si>
  <si>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</si>
  <si>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</si>
  <si>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</si>
  <si>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其他解决历史遗留问题及改革成本支出</t>
  </si>
  <si>
    <t>（二）国有企业资本金注入</t>
  </si>
  <si>
    <t xml:space="preserve">    国有经济结构调整支出</t>
  </si>
  <si>
    <t xml:space="preserve">    公益性设施投资支出</t>
  </si>
  <si>
    <t xml:space="preserve">    前瞻性战略性产业发展</t>
  </si>
  <si>
    <t xml:space="preserve">    生态环境保护支出</t>
  </si>
  <si>
    <t xml:space="preserve">    支持科技进步支出</t>
  </si>
  <si>
    <t xml:space="preserve">    保障国家经济安全支持</t>
  </si>
  <si>
    <t xml:space="preserve">    对外投资合作支出</t>
  </si>
  <si>
    <t xml:space="preserve">    其他国有企业资本金注入</t>
  </si>
  <si>
    <t>（三）国有企业政策性补贴</t>
  </si>
  <si>
    <t xml:space="preserve">    国有企业政策性补贴</t>
  </si>
  <si>
    <t>（四）其他国有资本经营预算支出</t>
  </si>
  <si>
    <t xml:space="preserve">    其他国有资本经营预算支出</t>
  </si>
  <si>
    <t>二、转移性支出</t>
  </si>
  <si>
    <t>（一）国有资本经营预算转移支付</t>
  </si>
  <si>
    <t xml:space="preserve">    国有资本经营预算转移支付支出</t>
  </si>
  <si>
    <t>（二）调出资金</t>
  </si>
  <si>
    <t xml:space="preserve">    国有资本经营预算调出资金</t>
  </si>
  <si>
    <t>三、支出合计</t>
  </si>
  <si>
    <t>四、年终结余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</si>
</sst>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_ "/>
    <numFmt numFmtId="177" formatCode="0.0%"/>
    <numFmt numFmtId="178" formatCode="0.0_ "/>
    <numFmt numFmtId="179" formatCode="0.00_ "/>
  </numFmts>
  <fonts count="6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20"/>
      <name val="方正小标宋简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12"/>
      <name val="宋体"/>
      <charset val="134"/>
    </font>
    <font>
      <sz val="12"/>
      <color indexed="12"/>
      <name val="宋体"/>
      <charset val="134"/>
    </font>
    <font>
      <b/>
      <sz val="10"/>
      <name val="宋体"/>
      <charset val="134"/>
    </font>
    <font>
      <sz val="10"/>
      <color indexed="12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sz val="12"/>
      <color indexed="17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sz val="11"/>
      <color indexed="17"/>
      <name val="宋体"/>
      <charset val="134"/>
    </font>
    <font>
      <sz val="12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sz val="10"/>
      <name val="Helv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0"/>
      <name val="MS Sans Serif"/>
      <charset val="134"/>
    </font>
    <font>
      <sz val="10"/>
      <color indexed="8"/>
      <name val="Arial"/>
      <charset val="134"/>
    </font>
    <font>
      <sz val="7"/>
      <name val="Small Fonts"/>
      <charset val="134"/>
    </font>
    <font>
      <b/>
      <sz val="10"/>
      <name val="Arial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2"/>
      <name val="Courier"/>
      <charset val="134"/>
    </font>
    <font>
      <sz val="10"/>
      <name val="Arial"/>
      <charset val="134"/>
    </font>
    <font>
      <sz val="11"/>
      <color theme="1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20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2" borderId="12" applyProtection="0"/>
    <xf numFmtId="0" fontId="20" fillId="10" borderId="0" applyProtection="0"/>
    <xf numFmtId="0" fontId="30" fillId="1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5" fillId="2" borderId="8" applyProtection="0"/>
    <xf numFmtId="0" fontId="33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3" fillId="0" borderId="0"/>
    <xf numFmtId="0" fontId="19" fillId="5" borderId="0" applyProtection="0"/>
    <xf numFmtId="0" fontId="35" fillId="19" borderId="0" applyNumberFormat="0" applyBorder="0" applyAlignment="0" applyProtection="0">
      <alignment vertical="center"/>
    </xf>
    <xf numFmtId="0" fontId="3" fillId="0" borderId="0"/>
    <xf numFmtId="0" fontId="3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Protection="0">
      <alignment vertical="center"/>
    </xf>
    <xf numFmtId="0" fontId="36" fillId="0" borderId="0"/>
    <xf numFmtId="0" fontId="3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9" fontId="20" fillId="0" borderId="0" applyProtection="0"/>
    <xf numFmtId="0" fontId="24" fillId="0" borderId="9" applyNumberFormat="0" applyFill="0" applyAlignment="0" applyProtection="0">
      <alignment vertical="center"/>
    </xf>
    <xf numFmtId="9" fontId="20" fillId="0" borderId="0" applyProtection="0"/>
    <xf numFmtId="0" fontId="35" fillId="1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42" fillId="25" borderId="16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5" fillId="27" borderId="17" applyNumberFormat="0" applyAlignment="0" applyProtection="0">
      <alignment vertical="center"/>
    </xf>
    <xf numFmtId="0" fontId="20" fillId="28" borderId="0" applyProtection="0"/>
    <xf numFmtId="0" fontId="20" fillId="29" borderId="0" applyProtection="0"/>
    <xf numFmtId="0" fontId="25" fillId="31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0" fillId="4" borderId="0" applyProtection="0"/>
    <xf numFmtId="0" fontId="20" fillId="20" borderId="0" applyProtection="0"/>
    <xf numFmtId="0" fontId="49" fillId="0" borderId="20" applyNumberFormat="0" applyFill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0" fillId="3" borderId="0" applyProtection="0"/>
    <xf numFmtId="0" fontId="25" fillId="1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0" fillId="30" borderId="0" applyProtection="0"/>
    <xf numFmtId="0" fontId="46" fillId="0" borderId="18" applyProtection="0"/>
    <xf numFmtId="0" fontId="25" fillId="2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" borderId="12" applyProtection="0"/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41" fontId="20" fillId="0" borderId="0" applyProtection="0"/>
    <xf numFmtId="0" fontId="35" fillId="38" borderId="0" applyNumberFormat="0" applyBorder="0" applyAlignment="0" applyProtection="0">
      <alignment vertical="center"/>
    </xf>
    <xf numFmtId="41" fontId="20" fillId="0" borderId="0" applyProtection="0"/>
    <xf numFmtId="0" fontId="35" fillId="32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5" fillId="2" borderId="8" applyProtection="0"/>
    <xf numFmtId="0" fontId="25" fillId="40" borderId="0" applyNumberFormat="0" applyBorder="0" applyAlignment="0" applyProtection="0">
      <alignment vertical="center"/>
    </xf>
    <xf numFmtId="0" fontId="23" fillId="4" borderId="0" applyProtection="0"/>
    <xf numFmtId="0" fontId="35" fillId="41" borderId="0" applyNumberFormat="0" applyBorder="0" applyAlignment="0" applyProtection="0">
      <alignment vertical="center"/>
    </xf>
    <xf numFmtId="0" fontId="11" fillId="0" borderId="0"/>
    <xf numFmtId="0" fontId="25" fillId="42" borderId="0" applyNumberFormat="0" applyBorder="0" applyAlignment="0" applyProtection="0">
      <alignment vertical="center"/>
    </xf>
    <xf numFmtId="0" fontId="35" fillId="43" borderId="0" applyNumberFormat="0" applyBorder="0" applyAlignment="0" applyProtection="0">
      <alignment vertical="center"/>
    </xf>
    <xf numFmtId="0" fontId="35" fillId="44" borderId="0" applyNumberFormat="0" applyBorder="0" applyAlignment="0" applyProtection="0">
      <alignment vertical="center"/>
    </xf>
    <xf numFmtId="0" fontId="32" fillId="15" borderId="0" applyProtection="0"/>
    <xf numFmtId="0" fontId="25" fillId="45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20" fillId="10" borderId="0" applyProtection="0"/>
    <xf numFmtId="0" fontId="43" fillId="0" borderId="0"/>
    <xf numFmtId="0" fontId="19" fillId="23" borderId="0" applyProtection="0"/>
    <xf numFmtId="0" fontId="43" fillId="0" borderId="0"/>
    <xf numFmtId="0" fontId="20" fillId="4" borderId="0" applyProtection="0"/>
    <xf numFmtId="0" fontId="20" fillId="3" borderId="0" applyProtection="0"/>
    <xf numFmtId="0" fontId="20" fillId="28" borderId="0" applyProtection="0"/>
    <xf numFmtId="0" fontId="3" fillId="0" borderId="0"/>
    <xf numFmtId="0" fontId="20" fillId="28" borderId="0" applyProtection="0"/>
    <xf numFmtId="0" fontId="18" fillId="4" borderId="0" applyNumberFormat="0" applyBorder="0" applyAlignment="0" applyProtection="0">
      <alignment vertical="center"/>
    </xf>
    <xf numFmtId="0" fontId="11" fillId="0" borderId="0"/>
    <xf numFmtId="0" fontId="20" fillId="29" borderId="0" applyProtection="0"/>
    <xf numFmtId="0" fontId="20" fillId="30" borderId="0" applyProtection="0"/>
    <xf numFmtId="0" fontId="20" fillId="20" borderId="0" applyProtection="0"/>
    <xf numFmtId="0" fontId="20" fillId="5" borderId="0" applyProtection="0"/>
    <xf numFmtId="0" fontId="20" fillId="5" borderId="0" applyProtection="0"/>
    <xf numFmtId="0" fontId="20" fillId="47" borderId="0" applyProtection="0"/>
    <xf numFmtId="0" fontId="18" fillId="4" borderId="0" applyNumberFormat="0" applyBorder="0" applyAlignment="0" applyProtection="0">
      <alignment vertical="center"/>
    </xf>
    <xf numFmtId="0" fontId="20" fillId="47" borderId="0" applyProtection="0"/>
    <xf numFmtId="0" fontId="20" fillId="28" borderId="0" applyProtection="0"/>
    <xf numFmtId="0" fontId="20" fillId="20" borderId="0" applyProtection="0"/>
    <xf numFmtId="0" fontId="20" fillId="20" borderId="0" applyProtection="0"/>
    <xf numFmtId="0" fontId="20" fillId="48" borderId="0" applyProtection="0"/>
    <xf numFmtId="0" fontId="20" fillId="48" borderId="0" applyProtection="0"/>
    <xf numFmtId="0" fontId="19" fillId="49" borderId="0" applyProtection="0"/>
    <xf numFmtId="0" fontId="19" fillId="49" borderId="0" applyProtection="0"/>
    <xf numFmtId="0" fontId="19" fillId="5" borderId="0" applyProtection="0"/>
    <xf numFmtId="0" fontId="40" fillId="0" borderId="0">
      <alignment vertical="center"/>
    </xf>
    <xf numFmtId="0" fontId="19" fillId="47" borderId="0" applyProtection="0"/>
    <xf numFmtId="0" fontId="19" fillId="47" borderId="0" applyProtection="0"/>
    <xf numFmtId="0" fontId="19" fillId="39" borderId="0" applyProtection="0"/>
    <xf numFmtId="0" fontId="19" fillId="39" borderId="0" applyProtection="0"/>
    <xf numFmtId="0" fontId="19" fillId="21" borderId="0" applyProtection="0"/>
    <xf numFmtId="0" fontId="19" fillId="21" borderId="0" applyProtection="0"/>
    <xf numFmtId="0" fontId="19" fillId="51" borderId="0" applyProtection="0"/>
    <xf numFmtId="0" fontId="19" fillId="51" borderId="0" applyProtection="0"/>
    <xf numFmtId="0" fontId="55" fillId="0" borderId="0" applyNumberFormat="0" applyFill="0" applyBorder="0" applyAlignment="0" applyProtection="0">
      <alignment vertical="top"/>
    </xf>
    <xf numFmtId="37" fontId="56" fillId="0" borderId="0"/>
    <xf numFmtId="0" fontId="54" fillId="0" borderId="0"/>
    <xf numFmtId="9" fontId="3" fillId="0" borderId="0" applyFont="0" applyFill="0" applyBorder="0" applyAlignment="0" applyProtection="0"/>
    <xf numFmtId="0" fontId="57" fillId="0" borderId="0" applyNumberFormat="0" applyFill="0" applyBorder="0" applyAlignment="0" applyProtection="0"/>
    <xf numFmtId="9" fontId="20" fillId="0" borderId="0" applyFont="0" applyFill="0" applyBorder="0" applyAlignment="0" applyProtection="0">
      <alignment vertical="center"/>
    </xf>
    <xf numFmtId="9" fontId="20" fillId="0" borderId="0" applyProtection="0"/>
    <xf numFmtId="9" fontId="20" fillId="0" borderId="0" applyProtection="0"/>
    <xf numFmtId="0" fontId="51" fillId="0" borderId="21" applyProtection="0"/>
    <xf numFmtId="0" fontId="51" fillId="0" borderId="21" applyProtection="0"/>
    <xf numFmtId="0" fontId="41" fillId="0" borderId="15" applyProtection="0"/>
    <xf numFmtId="0" fontId="41" fillId="0" borderId="15" applyProtection="0"/>
    <xf numFmtId="0" fontId="27" fillId="0" borderId="11" applyProtection="0"/>
    <xf numFmtId="0" fontId="27" fillId="0" borderId="11" applyProtection="0"/>
    <xf numFmtId="0" fontId="27" fillId="0" borderId="0" applyProtection="0"/>
    <xf numFmtId="43" fontId="20" fillId="0" borderId="0" applyProtection="0"/>
    <xf numFmtId="0" fontId="27" fillId="0" borderId="0" applyProtection="0"/>
    <xf numFmtId="43" fontId="20" fillId="0" borderId="0" applyProtection="0"/>
    <xf numFmtId="0" fontId="26" fillId="0" borderId="0" applyProtection="0"/>
    <xf numFmtId="0" fontId="26" fillId="0" borderId="0" applyProtection="0"/>
    <xf numFmtId="0" fontId="18" fillId="4" borderId="0" applyProtection="0"/>
    <xf numFmtId="0" fontId="18" fillId="4" borderId="0" applyProtection="0"/>
    <xf numFmtId="0" fontId="18" fillId="4" borderId="0" applyNumberFormat="0" applyBorder="0" applyAlignment="0" applyProtection="0">
      <alignment vertical="center"/>
    </xf>
    <xf numFmtId="0" fontId="18" fillId="4" borderId="0" applyProtection="0"/>
    <xf numFmtId="0" fontId="18" fillId="4" borderId="0" applyNumberFormat="0" applyBorder="0" applyAlignment="0" applyProtection="0">
      <alignment vertical="center"/>
    </xf>
    <xf numFmtId="0" fontId="18" fillId="4" borderId="0" applyProtection="0"/>
    <xf numFmtId="0" fontId="23" fillId="4" borderId="0" applyNumberFormat="0" applyBorder="0" applyAlignment="0" applyProtection="0">
      <alignment vertical="center"/>
    </xf>
    <xf numFmtId="0" fontId="18" fillId="4" borderId="0" applyProtection="0"/>
    <xf numFmtId="0" fontId="11" fillId="0" borderId="0" applyProtection="0"/>
    <xf numFmtId="0" fontId="18" fillId="4" borderId="0" applyProtection="0"/>
    <xf numFmtId="0" fontId="20" fillId="0" borderId="0"/>
    <xf numFmtId="0" fontId="3" fillId="0" borderId="0"/>
    <xf numFmtId="0" fontId="3" fillId="0" borderId="0" applyProtection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 applyProtection="0"/>
    <xf numFmtId="0" fontId="3" fillId="0" borderId="0" applyProtection="0">
      <alignment vertical="center"/>
    </xf>
    <xf numFmtId="0" fontId="3" fillId="0" borderId="0" applyProtection="0"/>
    <xf numFmtId="0" fontId="11" fillId="0" borderId="0">
      <alignment vertical="center"/>
    </xf>
    <xf numFmtId="0" fontId="19" fillId="39" borderId="0" applyProtection="0"/>
    <xf numFmtId="0" fontId="11" fillId="0" borderId="0" applyProtection="0">
      <alignment vertical="center"/>
    </xf>
    <xf numFmtId="0" fontId="3" fillId="0" borderId="0"/>
    <xf numFmtId="0" fontId="20" fillId="0" borderId="0">
      <alignment vertical="center"/>
    </xf>
    <xf numFmtId="0" fontId="20" fillId="0" borderId="0" applyProtection="0">
      <alignment vertical="center"/>
    </xf>
    <xf numFmtId="0" fontId="20" fillId="0" borderId="0" applyProtection="0">
      <alignment vertical="center"/>
    </xf>
    <xf numFmtId="0" fontId="3" fillId="0" borderId="0" applyProtection="0"/>
    <xf numFmtId="0" fontId="20" fillId="50" borderId="22" applyProtection="0"/>
    <xf numFmtId="0" fontId="0" fillId="0" borderId="0">
      <alignment vertical="center"/>
    </xf>
    <xf numFmtId="0" fontId="3" fillId="0" borderId="0"/>
    <xf numFmtId="0" fontId="11" fillId="0" borderId="0"/>
    <xf numFmtId="0" fontId="3" fillId="0" borderId="0"/>
    <xf numFmtId="0" fontId="22" fillId="3" borderId="0" applyProtection="0"/>
    <xf numFmtId="0" fontId="22" fillId="3" borderId="0" applyProtection="0"/>
    <xf numFmtId="0" fontId="3" fillId="0" borderId="0" applyFont="0" applyFill="0" applyBorder="0" applyAlignment="0" applyProtection="0"/>
    <xf numFmtId="0" fontId="22" fillId="3" borderId="0" applyNumberFormat="0" applyBorder="0" applyAlignment="0" applyProtection="0">
      <alignment vertical="center"/>
    </xf>
    <xf numFmtId="0" fontId="22" fillId="3" borderId="0" applyProtection="0"/>
    <xf numFmtId="0" fontId="22" fillId="3" borderId="0" applyNumberFormat="0" applyBorder="0" applyAlignment="0" applyProtection="0">
      <alignment vertical="center"/>
    </xf>
    <xf numFmtId="0" fontId="22" fillId="3" borderId="0" applyProtection="0"/>
    <xf numFmtId="0" fontId="17" fillId="3" borderId="0" applyNumberFormat="0" applyBorder="0" applyAlignment="0" applyProtection="0">
      <alignment vertical="center"/>
    </xf>
    <xf numFmtId="0" fontId="17" fillId="3" borderId="0" applyProtection="0"/>
    <xf numFmtId="0" fontId="22" fillId="3" borderId="0" applyNumberFormat="0" applyBorder="0" applyAlignment="0" applyProtection="0">
      <alignment vertical="center"/>
    </xf>
    <xf numFmtId="0" fontId="22" fillId="3" borderId="0" applyProtection="0"/>
    <xf numFmtId="0" fontId="22" fillId="3" borderId="0" applyNumberFormat="0" applyBorder="0" applyAlignment="0" applyProtection="0">
      <alignment vertical="center"/>
    </xf>
    <xf numFmtId="0" fontId="22" fillId="3" borderId="0" applyProtection="0"/>
    <xf numFmtId="0" fontId="58" fillId="0" borderId="23" applyProtection="0"/>
    <xf numFmtId="0" fontId="58" fillId="0" borderId="23" applyProtection="0"/>
    <xf numFmtId="0" fontId="59" fillId="52" borderId="24" applyProtection="0"/>
    <xf numFmtId="0" fontId="59" fillId="52" borderId="24" applyProtection="0"/>
    <xf numFmtId="0" fontId="52" fillId="0" borderId="0" applyProtection="0"/>
    <xf numFmtId="0" fontId="52" fillId="0" borderId="0" applyProtection="0"/>
    <xf numFmtId="0" fontId="53" fillId="0" borderId="0" applyProtection="0"/>
    <xf numFmtId="0" fontId="53" fillId="0" borderId="0" applyProtection="0"/>
    <xf numFmtId="0" fontId="46" fillId="0" borderId="18" applyProtection="0"/>
    <xf numFmtId="0" fontId="54" fillId="0" borderId="0"/>
    <xf numFmtId="41" fontId="3" fillId="0" borderId="0" applyFont="0" applyFill="0" applyBorder="0" applyAlignment="0" applyProtection="0"/>
    <xf numFmtId="4" fontId="54" fillId="0" borderId="0" applyFont="0" applyFill="0" applyBorder="0" applyAlignment="0" applyProtection="0"/>
    <xf numFmtId="0" fontId="3" fillId="0" borderId="0" applyFont="0" applyFill="0" applyBorder="0" applyAlignment="0" applyProtection="0"/>
    <xf numFmtId="43" fontId="20" fillId="0" borderId="0" applyFont="0" applyFill="0" applyBorder="0" applyAlignment="0" applyProtection="0">
      <alignment vertical="center"/>
    </xf>
    <xf numFmtId="43" fontId="20" fillId="0" borderId="0" applyProtection="0"/>
    <xf numFmtId="0" fontId="19" fillId="53" borderId="0" applyProtection="0"/>
    <xf numFmtId="0" fontId="19" fillId="53" borderId="0" applyProtection="0"/>
    <xf numFmtId="0" fontId="19" fillId="54" borderId="0" applyProtection="0"/>
    <xf numFmtId="0" fontId="19" fillId="54" borderId="0" applyProtection="0"/>
    <xf numFmtId="0" fontId="19" fillId="23" borderId="0" applyProtection="0"/>
    <xf numFmtId="0" fontId="19" fillId="39" borderId="0" applyProtection="0"/>
    <xf numFmtId="0" fontId="19" fillId="21" borderId="0" applyProtection="0"/>
    <xf numFmtId="0" fontId="19" fillId="21" borderId="0" applyProtection="0"/>
    <xf numFmtId="0" fontId="19" fillId="11" borderId="0" applyProtection="0"/>
    <xf numFmtId="0" fontId="19" fillId="11" borderId="0" applyProtection="0"/>
    <xf numFmtId="0" fontId="32" fillId="15" borderId="0" applyProtection="0"/>
    <xf numFmtId="0" fontId="47" fillId="30" borderId="8" applyProtection="0"/>
    <xf numFmtId="0" fontId="47" fillId="30" borderId="8" applyProtection="0"/>
    <xf numFmtId="0" fontId="60" fillId="0" borderId="0"/>
    <xf numFmtId="0" fontId="61" fillId="0" borderId="0"/>
    <xf numFmtId="0" fontId="3" fillId="0" borderId="0"/>
  </cellStyleXfs>
  <cellXfs count="149">
    <xf numFmtId="0" fontId="0" fillId="0" borderId="0" xfId="0">
      <alignment vertical="center"/>
    </xf>
    <xf numFmtId="0" fontId="1" fillId="0" borderId="0" xfId="160" applyFont="1" applyFill="1"/>
    <xf numFmtId="0" fontId="2" fillId="0" borderId="0" xfId="160" applyFont="1" applyFill="1"/>
    <xf numFmtId="0" fontId="3" fillId="0" borderId="0" xfId="160" applyFont="1" applyFill="1"/>
    <xf numFmtId="0" fontId="3" fillId="0" borderId="0" xfId="160" applyFill="1"/>
    <xf numFmtId="176" fontId="3" fillId="0" borderId="0" xfId="160" applyNumberFormat="1" applyFill="1" applyAlignment="1">
      <alignment horizontal="right" vertical="center"/>
    </xf>
    <xf numFmtId="0" fontId="3" fillId="0" borderId="0" xfId="140" applyFont="1" applyAlignment="1">
      <alignment vertical="center"/>
    </xf>
    <xf numFmtId="0" fontId="3" fillId="0" borderId="0" xfId="140"/>
    <xf numFmtId="0" fontId="4" fillId="0" borderId="0" xfId="160" applyNumberFormat="1" applyFont="1" applyFill="1" applyAlignment="1" applyProtection="1">
      <alignment horizontal="center" vertical="center"/>
    </xf>
    <xf numFmtId="0" fontId="2" fillId="0" borderId="1" xfId="160" applyNumberFormat="1" applyFont="1" applyFill="1" applyBorder="1" applyAlignment="1" applyProtection="1">
      <alignment vertical="center"/>
    </xf>
    <xf numFmtId="0" fontId="3" fillId="0" borderId="0" xfId="140" applyAlignment="1">
      <alignment horizontal="right" vertical="center"/>
    </xf>
    <xf numFmtId="0" fontId="5" fillId="0" borderId="2" xfId="140" applyFont="1" applyBorder="1" applyAlignment="1">
      <alignment horizontal="center" vertical="center"/>
    </xf>
    <xf numFmtId="0" fontId="3" fillId="0" borderId="3" xfId="80" applyFill="1" applyBorder="1" applyAlignment="1">
      <alignment horizontal="center" vertical="center" wrapText="1"/>
    </xf>
    <xf numFmtId="0" fontId="3" fillId="0" borderId="4" xfId="80" applyFill="1" applyBorder="1" applyAlignment="1">
      <alignment horizontal="center" vertical="center" wrapText="1"/>
    </xf>
    <xf numFmtId="0" fontId="3" fillId="0" borderId="5" xfId="80" applyFill="1" applyBorder="1" applyAlignment="1">
      <alignment horizontal="center" vertical="center" wrapText="1"/>
    </xf>
    <xf numFmtId="0" fontId="5" fillId="0" borderId="6" xfId="140" applyFont="1" applyBorder="1" applyAlignment="1">
      <alignment horizontal="center" vertical="center"/>
    </xf>
    <xf numFmtId="0" fontId="3" fillId="0" borderId="5" xfId="80" applyFont="1" applyFill="1" applyBorder="1" applyAlignment="1">
      <alignment horizontal="center" vertical="center" wrapText="1"/>
    </xf>
    <xf numFmtId="3" fontId="6" fillId="0" borderId="5" xfId="160" applyNumberFormat="1" applyFont="1" applyFill="1" applyBorder="1" applyAlignment="1" applyProtection="1">
      <alignment horizontal="left" vertical="center"/>
    </xf>
    <xf numFmtId="176" fontId="6" fillId="0" borderId="5" xfId="160" applyNumberFormat="1" applyFont="1" applyFill="1" applyBorder="1" applyAlignment="1">
      <alignment horizontal="right" vertical="center"/>
    </xf>
    <xf numFmtId="10" fontId="6" fillId="0" borderId="5" xfId="160" applyNumberFormat="1" applyFont="1" applyFill="1" applyBorder="1" applyAlignment="1">
      <alignment horizontal="right" vertical="center"/>
    </xf>
    <xf numFmtId="10" fontId="1" fillId="0" borderId="5" xfId="160" applyNumberFormat="1" applyFont="1" applyFill="1" applyBorder="1"/>
    <xf numFmtId="0" fontId="6" fillId="0" borderId="5" xfId="140" applyFont="1" applyBorder="1" applyAlignment="1">
      <alignment vertical="center" wrapText="1"/>
    </xf>
    <xf numFmtId="176" fontId="6" fillId="0" borderId="5" xfId="160" applyNumberFormat="1" applyFont="1" applyFill="1" applyBorder="1" applyAlignment="1" applyProtection="1">
      <alignment horizontal="right" vertical="center"/>
    </xf>
    <xf numFmtId="0" fontId="5" fillId="0" borderId="5" xfId="140" applyFont="1" applyBorder="1" applyAlignment="1">
      <alignment vertical="center" wrapText="1"/>
    </xf>
    <xf numFmtId="176" fontId="5" fillId="0" borderId="5" xfId="160" applyNumberFormat="1" applyFont="1" applyFill="1" applyBorder="1" applyAlignment="1" applyProtection="1">
      <alignment horizontal="right" vertical="center"/>
    </xf>
    <xf numFmtId="10" fontId="5" fillId="0" borderId="5" xfId="160" applyNumberFormat="1" applyFont="1" applyFill="1" applyBorder="1" applyAlignment="1">
      <alignment horizontal="right" vertical="center"/>
    </xf>
    <xf numFmtId="176" fontId="5" fillId="0" borderId="5" xfId="160" applyNumberFormat="1" applyFont="1" applyFill="1" applyBorder="1" applyAlignment="1">
      <alignment horizontal="right" vertical="center"/>
    </xf>
    <xf numFmtId="10" fontId="3" fillId="0" borderId="5" xfId="160" applyNumberFormat="1" applyFont="1" applyFill="1" applyBorder="1"/>
    <xf numFmtId="0" fontId="6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1" fillId="0" borderId="0" xfId="140" applyFont="1"/>
    <xf numFmtId="0" fontId="3" fillId="0" borderId="0" xfId="140" applyAlignment="1">
      <alignment vertical="center"/>
    </xf>
    <xf numFmtId="0" fontId="3" fillId="0" borderId="2" xfId="140" applyFont="1" applyFill="1" applyBorder="1" applyAlignment="1">
      <alignment horizontal="center" vertical="center" wrapText="1"/>
    </xf>
    <xf numFmtId="0" fontId="3" fillId="0" borderId="6" xfId="140" applyFont="1" applyFill="1" applyBorder="1" applyAlignment="1">
      <alignment horizontal="center" vertical="center" wrapText="1"/>
    </xf>
    <xf numFmtId="0" fontId="6" fillId="0" borderId="3" xfId="160" applyNumberFormat="1" applyFont="1" applyFill="1" applyBorder="1" applyAlignment="1" applyProtection="1">
      <alignment horizontal="left" vertical="center"/>
    </xf>
    <xf numFmtId="177" fontId="6" fillId="0" borderId="5" xfId="160" applyNumberFormat="1" applyFont="1" applyFill="1" applyBorder="1" applyAlignment="1" applyProtection="1">
      <alignment horizontal="right" vertical="center"/>
    </xf>
    <xf numFmtId="10" fontId="1" fillId="0" borderId="5" xfId="160" applyNumberFormat="1" applyFont="1" applyFill="1" applyBorder="1" applyAlignment="1">
      <alignment vertical="center"/>
    </xf>
    <xf numFmtId="176" fontId="1" fillId="0" borderId="5" xfId="160" applyNumberFormat="1" applyFont="1" applyFill="1" applyBorder="1" applyAlignment="1">
      <alignment vertical="center"/>
    </xf>
    <xf numFmtId="10" fontId="1" fillId="0" borderId="5" xfId="140" applyNumberFormat="1" applyFont="1" applyBorder="1" applyAlignment="1">
      <alignment vertical="center"/>
    </xf>
    <xf numFmtId="0" fontId="5" fillId="0" borderId="3" xfId="160" applyNumberFormat="1" applyFont="1" applyFill="1" applyBorder="1" applyAlignment="1" applyProtection="1">
      <alignment vertical="center"/>
    </xf>
    <xf numFmtId="177" fontId="5" fillId="0" borderId="5" xfId="160" applyNumberFormat="1" applyFont="1" applyFill="1" applyBorder="1" applyAlignment="1" applyProtection="1">
      <alignment horizontal="right" vertical="center"/>
    </xf>
    <xf numFmtId="10" fontId="3" fillId="0" borderId="5" xfId="160" applyNumberFormat="1" applyFont="1" applyFill="1" applyBorder="1" applyAlignment="1">
      <alignment vertical="center"/>
    </xf>
    <xf numFmtId="176" fontId="3" fillId="0" borderId="5" xfId="160" applyNumberFormat="1" applyFont="1" applyFill="1" applyBorder="1" applyAlignment="1">
      <alignment vertical="center"/>
    </xf>
    <xf numFmtId="10" fontId="3" fillId="0" borderId="5" xfId="140" applyNumberFormat="1" applyFont="1" applyBorder="1" applyAlignment="1">
      <alignment vertical="center"/>
    </xf>
    <xf numFmtId="0" fontId="6" fillId="0" borderId="5" xfId="160" applyNumberFormat="1" applyFont="1" applyFill="1" applyBorder="1" applyAlignment="1" applyProtection="1">
      <alignment horizontal="left" vertical="center"/>
    </xf>
    <xf numFmtId="0" fontId="1" fillId="0" borderId="5" xfId="140" applyFont="1" applyBorder="1"/>
    <xf numFmtId="0" fontId="3" fillId="0" borderId="0" xfId="140" applyFont="1" applyFill="1" applyAlignment="1">
      <alignment vertical="center"/>
    </xf>
    <xf numFmtId="0" fontId="4" fillId="0" borderId="0" xfId="140" applyFont="1" applyFill="1"/>
    <xf numFmtId="0" fontId="3" fillId="0" borderId="0" xfId="140" applyFont="1" applyFill="1"/>
    <xf numFmtId="0" fontId="5" fillId="0" borderId="0" xfId="20" applyFont="1" applyFill="1"/>
    <xf numFmtId="0" fontId="1" fillId="0" borderId="0" xfId="140" applyFont="1" applyFill="1"/>
    <xf numFmtId="0" fontId="7" fillId="0" borderId="0" xfId="20" applyFont="1" applyFill="1"/>
    <xf numFmtId="0" fontId="8" fillId="0" borderId="0" xfId="140" applyFont="1" applyFill="1"/>
    <xf numFmtId="0" fontId="3" fillId="0" borderId="0" xfId="140" applyFill="1"/>
    <xf numFmtId="178" fontId="3" fillId="0" borderId="0" xfId="140" applyNumberFormat="1" applyFill="1" applyAlignment="1">
      <alignment horizontal="right" vertical="center"/>
    </xf>
    <xf numFmtId="178" fontId="3" fillId="0" borderId="0" xfId="140" applyNumberFormat="1" applyFont="1" applyFill="1" applyAlignment="1">
      <alignment horizontal="right" vertical="center"/>
    </xf>
    <xf numFmtId="0" fontId="4" fillId="0" borderId="0" xfId="140" applyFont="1" applyFill="1" applyAlignment="1">
      <alignment horizontal="center" vertical="center"/>
    </xf>
    <xf numFmtId="0" fontId="3" fillId="0" borderId="0" xfId="140" applyFont="1" applyFill="1" applyAlignment="1">
      <alignment horizontal="right" vertical="center"/>
    </xf>
    <xf numFmtId="3" fontId="6" fillId="0" borderId="5" xfId="20" applyNumberFormat="1" applyFont="1" applyFill="1" applyBorder="1" applyAlignment="1">
      <alignment horizontal="left" vertical="center" wrapText="1"/>
    </xf>
    <xf numFmtId="176" fontId="1" fillId="0" borderId="5" xfId="20" applyNumberFormat="1" applyFont="1" applyFill="1" applyBorder="1" applyAlignment="1">
      <alignment horizontal="right" vertical="center"/>
    </xf>
    <xf numFmtId="177" fontId="1" fillId="0" borderId="5" xfId="20" applyNumberFormat="1" applyFont="1" applyFill="1" applyBorder="1" applyAlignment="1">
      <alignment horizontal="right" vertical="center"/>
    </xf>
    <xf numFmtId="10" fontId="1" fillId="0" borderId="5" xfId="20" applyNumberFormat="1" applyFont="1" applyFill="1" applyBorder="1" applyAlignment="1">
      <alignment horizontal="right" vertical="center"/>
    </xf>
    <xf numFmtId="3" fontId="5" fillId="0" borderId="5" xfId="20" applyNumberFormat="1" applyFont="1" applyFill="1" applyBorder="1" applyAlignment="1">
      <alignment horizontal="left" vertical="center"/>
    </xf>
    <xf numFmtId="176" fontId="3" fillId="0" borderId="5" xfId="20" applyNumberFormat="1" applyFont="1" applyFill="1" applyBorder="1" applyAlignment="1">
      <alignment horizontal="right" vertical="center"/>
    </xf>
    <xf numFmtId="177" fontId="3" fillId="0" borderId="5" xfId="20" applyNumberFormat="1" applyFont="1" applyFill="1" applyBorder="1" applyAlignment="1">
      <alignment horizontal="right" vertical="center"/>
    </xf>
    <xf numFmtId="10" fontId="3" fillId="0" borderId="5" xfId="20" applyNumberFormat="1" applyFont="1" applyFill="1" applyBorder="1" applyAlignment="1">
      <alignment horizontal="right" vertical="center"/>
    </xf>
    <xf numFmtId="3" fontId="5" fillId="0" borderId="5" xfId="20" applyNumberFormat="1" applyFont="1" applyFill="1" applyBorder="1" applyAlignment="1">
      <alignment horizontal="left" vertical="center" wrapText="1" indent="1"/>
    </xf>
    <xf numFmtId="3" fontId="5" fillId="0" borderId="5" xfId="20" applyNumberFormat="1" applyFont="1" applyFill="1" applyBorder="1" applyAlignment="1">
      <alignment vertical="center"/>
    </xf>
    <xf numFmtId="3" fontId="5" fillId="0" borderId="5" xfId="20" applyNumberFormat="1" applyFont="1" applyFill="1" applyBorder="1" applyAlignment="1">
      <alignment horizontal="left" vertical="center" indent="1"/>
    </xf>
    <xf numFmtId="0" fontId="5" fillId="0" borderId="5" xfId="112" applyNumberFormat="1" applyFont="1" applyFill="1" applyBorder="1" applyAlignment="1" applyProtection="1">
      <alignment horizontal="left" vertical="center"/>
    </xf>
    <xf numFmtId="3" fontId="6" fillId="0" borderId="5" xfId="20" applyNumberFormat="1" applyFont="1" applyFill="1" applyBorder="1" applyAlignment="1">
      <alignment horizontal="left" vertical="center"/>
    </xf>
    <xf numFmtId="3" fontId="6" fillId="0" borderId="5" xfId="20" applyNumberFormat="1" applyFont="1" applyFill="1" applyBorder="1" applyAlignment="1">
      <alignment horizontal="center" vertical="center"/>
    </xf>
    <xf numFmtId="0" fontId="6" fillId="0" borderId="5" xfId="20" applyFont="1" applyFill="1" applyBorder="1" applyAlignment="1">
      <alignment horizontal="left" vertical="center"/>
    </xf>
    <xf numFmtId="0" fontId="5" fillId="0" borderId="5" xfId="140" applyFont="1" applyFill="1" applyBorder="1" applyAlignment="1" applyProtection="1">
      <alignment horizontal="left" vertical="center" indent="1"/>
      <protection locked="0"/>
    </xf>
    <xf numFmtId="0" fontId="9" fillId="0" borderId="0" xfId="140" applyFont="1" applyFill="1"/>
    <xf numFmtId="0" fontId="10" fillId="0" borderId="0" xfId="20" applyFont="1" applyFill="1"/>
    <xf numFmtId="0" fontId="11" fillId="0" borderId="0" xfId="20" applyFont="1" applyFill="1"/>
    <xf numFmtId="0" fontId="10" fillId="0" borderId="0" xfId="140" applyFont="1" applyFill="1"/>
    <xf numFmtId="0" fontId="11" fillId="0" borderId="0" xfId="140" applyFont="1" applyFill="1"/>
    <xf numFmtId="0" fontId="4" fillId="0" borderId="0" xfId="20" applyFont="1" applyFill="1"/>
    <xf numFmtId="0" fontId="6" fillId="0" borderId="0" xfId="20" applyFont="1" applyFill="1"/>
    <xf numFmtId="0" fontId="1" fillId="0" borderId="0" xfId="20" applyFont="1" applyFill="1"/>
    <xf numFmtId="0" fontId="3" fillId="0" borderId="0" xfId="20" applyFont="1" applyFill="1"/>
    <xf numFmtId="3" fontId="11" fillId="0" borderId="0" xfId="20" applyNumberFormat="1" applyFont="1" applyFill="1" applyBorder="1" applyAlignment="1">
      <alignment horizontal="center" vertical="center"/>
    </xf>
    <xf numFmtId="0" fontId="3" fillId="0" borderId="0" xfId="140" applyFont="1" applyFill="1" applyAlignment="1">
      <alignment horizontal="right" vertical="center" wrapText="1"/>
    </xf>
    <xf numFmtId="3" fontId="6" fillId="0" borderId="3" xfId="20" applyNumberFormat="1" applyFont="1" applyFill="1" applyBorder="1" applyAlignment="1">
      <alignment horizontal="left" vertical="center" wrapText="1"/>
    </xf>
    <xf numFmtId="176" fontId="1" fillId="0" borderId="5" xfId="140" applyNumberFormat="1" applyFont="1" applyFill="1" applyBorder="1" applyAlignment="1">
      <alignment horizontal="right" vertical="center"/>
    </xf>
    <xf numFmtId="49" fontId="5" fillId="0" borderId="5" xfId="66" applyNumberFormat="1" applyFont="1" applyFill="1" applyBorder="1" applyAlignment="1" applyProtection="1">
      <alignment horizontal="left" vertical="center"/>
    </xf>
    <xf numFmtId="176" fontId="3" fillId="0" borderId="5" xfId="140" applyNumberFormat="1" applyFont="1" applyFill="1" applyBorder="1" applyAlignment="1">
      <alignment horizontal="right" vertical="center"/>
    </xf>
    <xf numFmtId="3" fontId="5" fillId="0" borderId="3" xfId="20" applyNumberFormat="1" applyFont="1" applyFill="1" applyBorder="1" applyAlignment="1">
      <alignment horizontal="left" vertical="center" wrapText="1" indent="1"/>
    </xf>
    <xf numFmtId="3" fontId="5" fillId="0" borderId="3" xfId="112" applyNumberFormat="1" applyFont="1" applyFill="1" applyBorder="1" applyAlignment="1" applyProtection="1">
      <alignment vertical="center"/>
    </xf>
    <xf numFmtId="3" fontId="5" fillId="0" borderId="3" xfId="112" applyNumberFormat="1" applyFont="1" applyFill="1" applyBorder="1" applyAlignment="1" applyProtection="1">
      <alignment horizontal="left" vertical="center" indent="1"/>
    </xf>
    <xf numFmtId="3" fontId="11" fillId="0" borderId="5" xfId="20" applyNumberFormat="1" applyFont="1" applyFill="1" applyBorder="1" applyAlignment="1">
      <alignment horizontal="left" vertical="center" wrapText="1" indent="1"/>
    </xf>
    <xf numFmtId="0" fontId="1" fillId="0" borderId="5" xfId="20" applyFont="1" applyFill="1" applyBorder="1" applyAlignment="1">
      <alignment horizontal="center" vertical="center" wrapText="1"/>
    </xf>
    <xf numFmtId="0" fontId="9" fillId="0" borderId="0" xfId="20" applyFont="1" applyFill="1"/>
    <xf numFmtId="0" fontId="2" fillId="0" borderId="0" xfId="140" applyFont="1" applyFill="1"/>
    <xf numFmtId="0" fontId="1" fillId="0" borderId="0" xfId="140" applyFont="1" applyFill="1" applyBorder="1"/>
    <xf numFmtId="0" fontId="3" fillId="0" borderId="0" xfId="140" applyFont="1" applyFill="1" applyBorder="1"/>
    <xf numFmtId="0" fontId="1" fillId="0" borderId="5" xfId="140" applyFont="1" applyFill="1" applyBorder="1" applyAlignment="1" applyProtection="1">
      <alignment horizontal="left" vertical="center"/>
      <protection locked="0"/>
    </xf>
    <xf numFmtId="177" fontId="1" fillId="0" borderId="5" xfId="140" applyNumberFormat="1" applyFont="1" applyFill="1" applyBorder="1" applyAlignment="1">
      <alignment horizontal="right" vertical="center"/>
    </xf>
    <xf numFmtId="10" fontId="1" fillId="0" borderId="5" xfId="140" applyNumberFormat="1" applyFont="1" applyFill="1" applyBorder="1" applyAlignment="1">
      <alignment horizontal="right" vertical="center"/>
    </xf>
    <xf numFmtId="179" fontId="1" fillId="0" borderId="5" xfId="14" applyNumberFormat="1" applyFont="1" applyFill="1" applyBorder="1" applyAlignment="1">
      <alignment horizontal="right" vertical="center"/>
    </xf>
    <xf numFmtId="0" fontId="3" fillId="0" borderId="5" xfId="140" applyFont="1" applyFill="1" applyBorder="1" applyAlignment="1" applyProtection="1">
      <alignment horizontal="left" vertical="center"/>
      <protection locked="0"/>
    </xf>
    <xf numFmtId="177" fontId="3" fillId="0" borderId="5" xfId="140" applyNumberFormat="1" applyFont="1" applyFill="1" applyBorder="1" applyAlignment="1">
      <alignment horizontal="right" vertical="center"/>
    </xf>
    <xf numFmtId="176" fontId="3" fillId="0" borderId="5" xfId="0" applyNumberFormat="1" applyFont="1" applyFill="1" applyBorder="1" applyAlignment="1">
      <alignment horizontal="right" vertical="center"/>
    </xf>
    <xf numFmtId="10" fontId="3" fillId="0" borderId="5" xfId="140" applyNumberFormat="1" applyFont="1" applyFill="1" applyBorder="1" applyAlignment="1">
      <alignment horizontal="right" vertical="center"/>
    </xf>
    <xf numFmtId="179" fontId="3" fillId="0" borderId="5" xfId="14" applyNumberFormat="1" applyFont="1" applyFill="1" applyBorder="1" applyAlignment="1">
      <alignment horizontal="right" vertical="center"/>
    </xf>
    <xf numFmtId="176" fontId="3" fillId="0" borderId="5" xfId="0" applyNumberFormat="1" applyFont="1" applyFill="1" applyBorder="1">
      <alignment vertical="center"/>
    </xf>
    <xf numFmtId="0" fontId="6" fillId="0" borderId="5" xfId="140" applyFont="1" applyFill="1" applyBorder="1" applyAlignment="1" applyProtection="1">
      <alignment horizontal="left" vertical="center"/>
      <protection locked="0"/>
    </xf>
    <xf numFmtId="176" fontId="1" fillId="0" borderId="5" xfId="0" applyNumberFormat="1" applyFont="1" applyFill="1" applyBorder="1">
      <alignment vertical="center"/>
    </xf>
    <xf numFmtId="0" fontId="3" fillId="0" borderId="5" xfId="140" applyFont="1" applyFill="1" applyBorder="1" applyAlignment="1" applyProtection="1">
      <alignment horizontal="left" vertical="center" indent="1"/>
      <protection locked="0"/>
    </xf>
    <xf numFmtId="0" fontId="1" fillId="0" borderId="5" xfId="140" applyFont="1" applyFill="1" applyBorder="1" applyAlignment="1" applyProtection="1">
      <alignment horizontal="center" vertical="center"/>
      <protection locked="0"/>
    </xf>
    <xf numFmtId="0" fontId="3" fillId="0" borderId="0" xfId="140" applyFont="1" applyFill="1" applyBorder="1" applyAlignment="1">
      <alignment vertical="center"/>
    </xf>
    <xf numFmtId="0" fontId="12" fillId="0" borderId="0" xfId="140" applyFont="1" applyFill="1" applyBorder="1" applyAlignment="1">
      <alignment horizontal="center" vertical="center"/>
    </xf>
    <xf numFmtId="0" fontId="3" fillId="0" borderId="0" xfId="140" applyFont="1" applyFill="1" applyBorder="1" applyAlignment="1">
      <alignment horizontal="right"/>
    </xf>
    <xf numFmtId="0" fontId="13" fillId="0" borderId="0" xfId="140" applyFont="1" applyFill="1" applyBorder="1" applyAlignment="1">
      <alignment horizontal="left" vertical="center" wrapText="1"/>
    </xf>
    <xf numFmtId="0" fontId="14" fillId="0" borderId="0" xfId="140" applyFont="1" applyFill="1" applyBorder="1" applyAlignment="1">
      <alignment horizontal="left" vertical="center" wrapText="1"/>
    </xf>
    <xf numFmtId="0" fontId="3" fillId="0" borderId="0" xfId="80" applyFont="1" applyFill="1" applyAlignment="1">
      <alignment vertical="center"/>
    </xf>
    <xf numFmtId="0" fontId="4" fillId="0" borderId="0" xfId="80" applyFont="1" applyFill="1"/>
    <xf numFmtId="0" fontId="3" fillId="0" borderId="0" xfId="80" applyFont="1" applyFill="1"/>
    <xf numFmtId="0" fontId="1" fillId="0" borderId="0" xfId="80" applyFont="1" applyFill="1"/>
    <xf numFmtId="0" fontId="0" fillId="0" borderId="0" xfId="0" applyFill="1">
      <alignment vertical="center"/>
    </xf>
    <xf numFmtId="0" fontId="3" fillId="0" borderId="0" xfId="80" applyFill="1"/>
    <xf numFmtId="0" fontId="4" fillId="0" borderId="0" xfId="80" applyFont="1" applyFill="1" applyAlignment="1">
      <alignment horizontal="center" vertical="center"/>
    </xf>
    <xf numFmtId="0" fontId="3" fillId="0" borderId="0" xfId="80" applyFont="1" applyFill="1" applyAlignment="1">
      <alignment horizontal="right" vertical="center"/>
    </xf>
    <xf numFmtId="0" fontId="3" fillId="0" borderId="2" xfId="80" applyFont="1" applyFill="1" applyBorder="1" applyAlignment="1">
      <alignment horizontal="center" vertical="center" wrapText="1"/>
    </xf>
    <xf numFmtId="0" fontId="3" fillId="0" borderId="6" xfId="80" applyFont="1" applyFill="1" applyBorder="1" applyAlignment="1">
      <alignment horizontal="center" vertical="center" wrapText="1"/>
    </xf>
    <xf numFmtId="0" fontId="1" fillId="0" borderId="5" xfId="80" applyFont="1" applyFill="1" applyBorder="1" applyAlignment="1">
      <alignment vertical="center"/>
    </xf>
    <xf numFmtId="176" fontId="1" fillId="0" borderId="5" xfId="80" applyNumberFormat="1" applyFont="1" applyFill="1" applyBorder="1" applyAlignment="1">
      <alignment horizontal="right" vertical="center"/>
    </xf>
    <xf numFmtId="10" fontId="1" fillId="0" borderId="5" xfId="0" applyNumberFormat="1" applyFont="1" applyFill="1" applyBorder="1" applyAlignment="1">
      <alignment horizontal="right" vertical="center"/>
    </xf>
    <xf numFmtId="10" fontId="1" fillId="0" borderId="5" xfId="80" applyNumberFormat="1" applyFont="1" applyFill="1" applyBorder="1" applyAlignment="1">
      <alignment horizontal="right" vertical="center"/>
    </xf>
    <xf numFmtId="0" fontId="1" fillId="0" borderId="5" xfId="80" applyFont="1" applyFill="1" applyBorder="1" applyAlignment="1" applyProtection="1">
      <alignment vertical="center" shrinkToFit="1"/>
      <protection locked="0"/>
    </xf>
    <xf numFmtId="0" fontId="5" fillId="0" borderId="5" xfId="80" applyFont="1" applyFill="1" applyBorder="1" applyAlignment="1" applyProtection="1">
      <alignment horizontal="left" vertical="center" indent="1" shrinkToFit="1"/>
      <protection locked="0"/>
    </xf>
    <xf numFmtId="176" fontId="3" fillId="0" borderId="5" xfId="80" applyNumberFormat="1" applyFont="1" applyFill="1" applyBorder="1" applyAlignment="1" applyProtection="1">
      <alignment horizontal="right" vertical="center"/>
      <protection locked="0"/>
    </xf>
    <xf numFmtId="10" fontId="3" fillId="0" borderId="5" xfId="0" applyNumberFormat="1" applyFont="1" applyFill="1" applyBorder="1" applyAlignment="1">
      <alignment horizontal="right" vertical="center"/>
    </xf>
    <xf numFmtId="10" fontId="3" fillId="0" borderId="5" xfId="80" applyNumberFormat="1" applyFont="1" applyFill="1" applyBorder="1" applyAlignment="1">
      <alignment horizontal="right" vertical="center"/>
    </xf>
    <xf numFmtId="176" fontId="3" fillId="0" borderId="5" xfId="80" applyNumberFormat="1" applyFont="1" applyFill="1" applyBorder="1" applyAlignment="1">
      <alignment horizontal="right" vertical="center"/>
    </xf>
    <xf numFmtId="176" fontId="1" fillId="0" borderId="5" xfId="80" applyNumberFormat="1" applyFont="1" applyFill="1" applyBorder="1" applyAlignment="1" applyProtection="1">
      <alignment horizontal="right" vertical="center"/>
      <protection locked="0"/>
    </xf>
    <xf numFmtId="0" fontId="5" fillId="0" borderId="5" xfId="80" applyFont="1" applyFill="1" applyBorder="1" applyAlignment="1" applyProtection="1">
      <alignment horizontal="left" vertical="center" indent="2" shrinkToFit="1"/>
      <protection locked="0"/>
    </xf>
    <xf numFmtId="0" fontId="5" fillId="0" borderId="5" xfId="80" applyFont="1" applyFill="1" applyBorder="1" applyAlignment="1" applyProtection="1">
      <alignment horizontal="left" vertical="center" indent="3" shrinkToFit="1"/>
      <protection locked="0"/>
    </xf>
    <xf numFmtId="0" fontId="6" fillId="0" borderId="5" xfId="80" applyFont="1" applyFill="1" applyBorder="1" applyAlignment="1">
      <alignment vertical="center"/>
    </xf>
    <xf numFmtId="0" fontId="11" fillId="0" borderId="5" xfId="80" applyFont="1" applyFill="1" applyBorder="1" applyAlignment="1" applyProtection="1">
      <alignment horizontal="left" vertical="center" indent="1" shrinkToFit="1"/>
      <protection locked="0"/>
    </xf>
    <xf numFmtId="0" fontId="9" fillId="0" borderId="0" xfId="80" applyFont="1" applyFill="1"/>
    <xf numFmtId="0" fontId="11" fillId="0" borderId="0" xfId="80" applyFont="1" applyFill="1"/>
    <xf numFmtId="0" fontId="5" fillId="0" borderId="5" xfId="80" applyFont="1" applyFill="1" applyBorder="1" applyAlignment="1" applyProtection="1">
      <alignment horizontal="left" vertical="center" indent="1"/>
      <protection locked="0"/>
    </xf>
    <xf numFmtId="0" fontId="1" fillId="0" borderId="5" xfId="80" applyFont="1" applyFill="1" applyBorder="1" applyAlignment="1">
      <alignment horizontal="center" vertical="center"/>
    </xf>
    <xf numFmtId="0" fontId="11" fillId="0" borderId="5" xfId="80" applyFont="1" applyFill="1" applyBorder="1" applyAlignment="1" applyProtection="1">
      <alignment horizontal="left" vertical="center"/>
      <protection locked="0"/>
    </xf>
    <xf numFmtId="0" fontId="11" fillId="0" borderId="7" xfId="80" applyFont="1" applyFill="1" applyBorder="1" applyAlignment="1">
      <alignment horizontal="left" vertical="center" wrapText="1"/>
    </xf>
    <xf numFmtId="0" fontId="11" fillId="0" borderId="0" xfId="80" applyFont="1" applyFill="1" applyBorder="1" applyAlignment="1" applyProtection="1">
      <alignment horizontal="left" vertical="center" indent="1"/>
      <protection locked="0"/>
    </xf>
  </cellXfs>
  <cellStyles count="205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常规_M14 2" xfId="20"/>
    <cellStyle name="标题 4" xfId="21" builtinId="19"/>
    <cellStyle name="警告文本" xfId="22" builtinId="11"/>
    <cellStyle name="标题" xfId="23" builtinId="15"/>
    <cellStyle name="常规 5 2" xfId="24"/>
    <cellStyle name="_ET_STYLE_NoName_00_" xfId="25"/>
    <cellStyle name="解释性文本" xfId="26" builtinId="53"/>
    <cellStyle name="标题 1" xfId="27" builtinId="16"/>
    <cellStyle name="百分比 4" xfId="28"/>
    <cellStyle name="标题 2" xfId="29" builtinId="17"/>
    <cellStyle name="百分比 5" xfId="30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检查单元格" xfId="36" builtinId="23"/>
    <cellStyle name="40% - 强调文字颜色 4 2" xfId="37"/>
    <cellStyle name="20% - 强调文字颜色 5 3" xfId="38"/>
    <cellStyle name="20% - 强调文字颜色 6" xfId="39" builtinId="50"/>
    <cellStyle name="强调文字颜色 2" xfId="40" builtinId="33"/>
    <cellStyle name="链接单元格" xfId="41" builtinId="24"/>
    <cellStyle name="20% - 强调文字颜色 2 3" xfId="42"/>
    <cellStyle name="40% - 强调文字颜色 1 2" xfId="43"/>
    <cellStyle name="汇总" xfId="44" builtinId="25"/>
    <cellStyle name="好" xfId="45" builtinId="26"/>
    <cellStyle name="适中" xfId="46" builtinId="28"/>
    <cellStyle name="20% - 强调文字颜色 3 3" xfId="47"/>
    <cellStyle name="20% - 强调文字颜色 5" xfId="48" builtinId="46"/>
    <cellStyle name="强调文字颜色 1" xfId="49" builtinId="29"/>
    <cellStyle name="20% - 强调文字颜色 6 3" xfId="50"/>
    <cellStyle name="链接单元格 3" xfId="51"/>
    <cellStyle name="20% - 强调文字颜色 1" xfId="52" builtinId="30"/>
    <cellStyle name="40% - 强调文字颜色 1" xfId="53" builtinId="31"/>
    <cellStyle name="输出 2" xfId="54"/>
    <cellStyle name="20% - 强调文字颜色 2" xfId="55" builtinId="34"/>
    <cellStyle name="40% - 强调文字颜色 2" xfId="56" builtinId="35"/>
    <cellStyle name="千位分隔[0] 2" xfId="57"/>
    <cellStyle name="强调文字颜色 3" xfId="58" builtinId="37"/>
    <cellStyle name="千位分隔[0] 3" xfId="59"/>
    <cellStyle name="强调文字颜色 4" xfId="60" builtinId="41"/>
    <cellStyle name="20% - 强调文字颜色 4" xfId="61" builtinId="42"/>
    <cellStyle name="计算 3" xfId="62"/>
    <cellStyle name="40% - 强调文字颜色 4" xfId="63" builtinId="43"/>
    <cellStyle name="差_2016年国资预算（20151221报财局） 2" xfId="64"/>
    <cellStyle name="强调文字颜色 5" xfId="65" builtinId="45"/>
    <cellStyle name="常规_exceltmp1 2" xfId="66"/>
    <cellStyle name="40% - 强调文字颜色 5" xfId="67" builtinId="47"/>
    <cellStyle name="60% - 强调文字颜色 5" xfId="68" builtinId="48"/>
    <cellStyle name="强调文字颜色 6" xfId="69" builtinId="49"/>
    <cellStyle name="适中 2" xfId="70"/>
    <cellStyle name="40% - 强调文字颜色 6" xfId="71" builtinId="51"/>
    <cellStyle name="60% - 强调文字颜色 6" xfId="72" builtinId="52"/>
    <cellStyle name="20% - 强调文字颜色 1 3" xfId="73"/>
    <cellStyle name="_2013年计划草案20121106" xfId="74"/>
    <cellStyle name="强调文字颜色 3 2" xfId="75"/>
    <cellStyle name="_开源节流方案附表0" xfId="76"/>
    <cellStyle name="20% - 强调文字颜色 2 2" xfId="77"/>
    <cellStyle name="20% - 强调文字颜色 3 2" xfId="78"/>
    <cellStyle name="20% - 强调文字颜色 4 2" xfId="79"/>
    <cellStyle name="常规 3" xfId="80"/>
    <cellStyle name="20% - 强调文字颜色 4 3" xfId="81"/>
    <cellStyle name="差_2016年珠海市社会保险参保缴费比例" xfId="82"/>
    <cellStyle name="常规 4" xfId="83"/>
    <cellStyle name="20% - 强调文字颜色 5 2" xfId="84"/>
    <cellStyle name="20% - 强调文字颜色 6 2" xfId="85"/>
    <cellStyle name="40% - 强调文字颜色 1 3" xfId="86"/>
    <cellStyle name="40% - 强调文字颜色 2 2" xfId="87"/>
    <cellStyle name="40% - 强调文字颜色 2 3" xfId="88"/>
    <cellStyle name="40% - 强调文字颜色 3 2" xfId="89"/>
    <cellStyle name="差_关于报送2013年政府投资项目计划（草案）的函 5" xfId="90"/>
    <cellStyle name="40% - 强调文字颜色 3 3" xfId="91"/>
    <cellStyle name="40% - 强调文字颜色 4 3" xfId="92"/>
    <cellStyle name="40% - 强调文字颜色 5 2" xfId="93"/>
    <cellStyle name="40% - 强调文字颜色 5 3" xfId="94"/>
    <cellStyle name="40% - 强调文字颜色 6 2" xfId="95"/>
    <cellStyle name="40% - 强调文字颜色 6 3" xfId="96"/>
    <cellStyle name="60% - 强调文字颜色 1 2" xfId="97"/>
    <cellStyle name="60% - 强调文字颜色 1 3" xfId="98"/>
    <cellStyle name="60% - 强调文字颜色 2 2" xfId="99"/>
    <cellStyle name="常规 5" xfId="100"/>
    <cellStyle name="60% - 强调文字颜色 3 2" xfId="101"/>
    <cellStyle name="60% - 强调文字颜色 3 3" xfId="102"/>
    <cellStyle name="60% - 强调文字颜色 4 2" xfId="103"/>
    <cellStyle name="60% - 强调文字颜色 4 3" xfId="104"/>
    <cellStyle name="60% - 强调文字颜色 5 2" xfId="105"/>
    <cellStyle name="60% - 强调文字颜色 5 3" xfId="106"/>
    <cellStyle name="60% - 强调文字颜色 6 2" xfId="107"/>
    <cellStyle name="60% - 强调文字颜色 6 3" xfId="108"/>
    <cellStyle name="ColLevel_0" xfId="109"/>
    <cellStyle name="no dec" xfId="110"/>
    <cellStyle name="Normal_APR" xfId="111"/>
    <cellStyle name="百分比 3" xfId="112"/>
    <cellStyle name="RowLevel_0" xfId="113"/>
    <cellStyle name="百分比 2" xfId="114"/>
    <cellStyle name="百分比 2 2" xfId="115"/>
    <cellStyle name="百分比 3 2" xfId="116"/>
    <cellStyle name="标题 1 2" xfId="117"/>
    <cellStyle name="标题 1 3" xfId="118"/>
    <cellStyle name="标题 2 2" xfId="119"/>
    <cellStyle name="标题 2 3" xfId="120"/>
    <cellStyle name="标题 3 2" xfId="121"/>
    <cellStyle name="标题 3 3" xfId="122"/>
    <cellStyle name="标题 4 2" xfId="123"/>
    <cellStyle name="千位分隔 3" xfId="124"/>
    <cellStyle name="标题 4 3" xfId="125"/>
    <cellStyle name="千位分隔 4" xfId="126"/>
    <cellStyle name="标题 5" xfId="127"/>
    <cellStyle name="标题 6" xfId="128"/>
    <cellStyle name="差 2" xfId="129"/>
    <cellStyle name="差 3" xfId="130"/>
    <cellStyle name="差_2" xfId="131"/>
    <cellStyle name="差_2 2" xfId="132"/>
    <cellStyle name="差_2015年市本级还贷预算2014.9.26" xfId="133"/>
    <cellStyle name="差_2015年市本级还贷预算2014.9.26 2" xfId="134"/>
    <cellStyle name="差_2016年国资预算（20151221报财局）" xfId="135"/>
    <cellStyle name="差_2016年珠海市社会保险参保缴费比例 2" xfId="136"/>
    <cellStyle name="常规 4 2" xfId="137"/>
    <cellStyle name="差_关于报送2013年政府投资项目计划（草案）的函 5 2" xfId="138"/>
    <cellStyle name="常规 10" xfId="139"/>
    <cellStyle name="常规 11" xfId="140"/>
    <cellStyle name="常规 11 2" xfId="141"/>
    <cellStyle name="常规 2" xfId="142"/>
    <cellStyle name="常规 2 2" xfId="143"/>
    <cellStyle name="常规 2 2 2" xfId="144"/>
    <cellStyle name="常规 2 2 2 2" xfId="145"/>
    <cellStyle name="常规 2 2 3" xfId="146"/>
    <cellStyle name="常规 2 3" xfId="147"/>
    <cellStyle name="常规 2 5" xfId="148"/>
    <cellStyle name="强调文字颜色 4 2" xfId="149"/>
    <cellStyle name="常规 2 5 2" xfId="150"/>
    <cellStyle name="常规 2_2012年计划草案1025上报" xfId="151"/>
    <cellStyle name="常规 3 2" xfId="152"/>
    <cellStyle name="常规 3 2 2" xfId="153"/>
    <cellStyle name="常规 3 3" xfId="154"/>
    <cellStyle name="常规 6 2" xfId="155"/>
    <cellStyle name="注释 2" xfId="156"/>
    <cellStyle name="常规 7" xfId="157"/>
    <cellStyle name="常规 8" xfId="158"/>
    <cellStyle name="常规 9" xfId="159"/>
    <cellStyle name="常规_全市" xfId="160"/>
    <cellStyle name="好 2" xfId="161"/>
    <cellStyle name="好 3" xfId="162"/>
    <cellStyle name="千位[0]_1" xfId="163"/>
    <cellStyle name="好_2" xfId="164"/>
    <cellStyle name="好_2 2" xfId="165"/>
    <cellStyle name="好_2015年市本级还贷预算2014.9.26" xfId="166"/>
    <cellStyle name="好_2015年市本级还贷预算2014.9.26 2" xfId="167"/>
    <cellStyle name="好_2016年国资预算（20151221报财局）" xfId="168"/>
    <cellStyle name="好_2016年国资预算（20151221报财局） 2" xfId="169"/>
    <cellStyle name="好_2016年珠海市社会保险参保缴费比例" xfId="170"/>
    <cellStyle name="好_2016年珠海市社会保险参保缴费比例 2" xfId="171"/>
    <cellStyle name="好_关于报送2013年政府投资项目计划（草案）的函 5" xfId="172"/>
    <cellStyle name="好_关于报送2013年政府投资项目计划（草案）的函 5 2" xfId="173"/>
    <cellStyle name="汇总 2" xfId="174"/>
    <cellStyle name="汇总 3" xfId="175"/>
    <cellStyle name="检查单元格 2" xfId="176"/>
    <cellStyle name="检查单元格 3" xfId="177"/>
    <cellStyle name="解释性文本 2" xfId="178"/>
    <cellStyle name="解释性文本 3" xfId="179"/>
    <cellStyle name="警告文本 2" xfId="180"/>
    <cellStyle name="警告文本 3" xfId="181"/>
    <cellStyle name="链接单元格 2" xfId="182"/>
    <cellStyle name="普通_97-917" xfId="183"/>
    <cellStyle name="千分位[0]_laroux" xfId="184"/>
    <cellStyle name="千分位_97-917" xfId="185"/>
    <cellStyle name="千位_1" xfId="186"/>
    <cellStyle name="千位分隔 2" xfId="187"/>
    <cellStyle name="千位分隔 2 2" xfId="188"/>
    <cellStyle name="强调文字颜色 1 2" xfId="189"/>
    <cellStyle name="强调文字颜色 1 3" xfId="190"/>
    <cellStyle name="强调文字颜色 2 2" xfId="191"/>
    <cellStyle name="强调文字颜色 2 3" xfId="192"/>
    <cellStyle name="强调文字颜色 3 3" xfId="193"/>
    <cellStyle name="强调文字颜色 4 3" xfId="194"/>
    <cellStyle name="强调文字颜色 5 2" xfId="195"/>
    <cellStyle name="强调文字颜色 5 3" xfId="196"/>
    <cellStyle name="强调文字颜色 6 2" xfId="197"/>
    <cellStyle name="强调文字颜色 6 3" xfId="198"/>
    <cellStyle name="适中 3" xfId="199"/>
    <cellStyle name="输入 2" xfId="200"/>
    <cellStyle name="输入 3" xfId="201"/>
    <cellStyle name="未定义" xfId="202"/>
    <cellStyle name="样式 1" xfId="203"/>
    <cellStyle name="常规_M14" xfId="20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76"/>
  <sheetViews>
    <sheetView showZeros="0" tabSelected="1" workbookViewId="0">
      <selection activeCell="F20" sqref="F20"/>
    </sheetView>
  </sheetViews>
  <sheetFormatPr defaultColWidth="9" defaultRowHeight="14.25"/>
  <cols>
    <col min="1" max="1" width="33.625" style="122" customWidth="1"/>
    <col min="2" max="2" width="12.375" style="122" customWidth="1"/>
    <col min="3" max="3" width="13.375" style="119" customWidth="1"/>
    <col min="4" max="4" width="13.125" style="122" customWidth="1"/>
    <col min="5" max="6" width="11.875" style="122" customWidth="1"/>
    <col min="7" max="7" width="12.625" style="122" customWidth="1"/>
    <col min="8" max="8" width="10.625" style="122" customWidth="1"/>
    <col min="9" max="10" width="8" style="122" customWidth="1"/>
    <col min="11" max="11" width="8.875" style="122" customWidth="1"/>
    <col min="12" max="16384" width="9" style="122"/>
  </cols>
  <sheetData>
    <row r="1" s="117" customFormat="1" ht="20.1" customHeight="1" spans="1:1">
      <c r="A1" s="117" t="s">
        <v>0</v>
      </c>
    </row>
    <row r="2" s="118" customFormat="1" ht="33" customHeight="1" spans="1:8">
      <c r="A2" s="123" t="s">
        <v>1</v>
      </c>
      <c r="B2" s="123"/>
      <c r="C2" s="123"/>
      <c r="D2" s="123"/>
      <c r="E2" s="123"/>
      <c r="F2" s="123"/>
      <c r="G2" s="123"/>
      <c r="H2" s="123"/>
    </row>
    <row r="3" s="119" customFormat="1" ht="20.1" customHeight="1" spans="8:8">
      <c r="H3" s="124" t="s">
        <v>2</v>
      </c>
    </row>
    <row r="4" ht="24" customHeight="1" spans="1:8">
      <c r="A4" s="125" t="s">
        <v>3</v>
      </c>
      <c r="B4" s="12" t="s">
        <v>4</v>
      </c>
      <c r="C4" s="13"/>
      <c r="D4" s="14" t="s">
        <v>5</v>
      </c>
      <c r="E4" s="14"/>
      <c r="F4" s="14"/>
      <c r="G4" s="14"/>
      <c r="H4" s="14"/>
    </row>
    <row r="5" ht="26.25" spans="1:8">
      <c r="A5" s="126"/>
      <c r="B5" s="14" t="s">
        <v>6</v>
      </c>
      <c r="C5" s="14" t="s">
        <v>7</v>
      </c>
      <c r="D5" s="14" t="s">
        <v>8</v>
      </c>
      <c r="E5" s="14" t="s">
        <v>9</v>
      </c>
      <c r="F5" s="12" t="s">
        <v>10</v>
      </c>
      <c r="G5" s="16" t="s">
        <v>11</v>
      </c>
      <c r="H5" s="16" t="s">
        <v>12</v>
      </c>
    </row>
    <row r="6" s="120" customFormat="1" ht="18" customHeight="1" spans="1:12">
      <c r="A6" s="127" t="s">
        <v>13</v>
      </c>
      <c r="B6" s="128">
        <f t="shared" ref="B6:F6" si="0">B7+B29</f>
        <v>288641</v>
      </c>
      <c r="C6" s="129">
        <v>0.0999996189038914</v>
      </c>
      <c r="D6" s="128">
        <f t="shared" si="0"/>
        <v>150452</v>
      </c>
      <c r="E6" s="130">
        <f>D6/B6</f>
        <v>0.52124265090545</v>
      </c>
      <c r="F6" s="128">
        <f t="shared" si="0"/>
        <v>131148</v>
      </c>
      <c r="G6" s="128">
        <f>D6-F6</f>
        <v>19304</v>
      </c>
      <c r="H6" s="101">
        <f>G6/F6*100</f>
        <v>14.7192484826303</v>
      </c>
      <c r="I6" s="142"/>
      <c r="J6" s="142"/>
      <c r="K6" s="142"/>
      <c r="L6" s="142"/>
    </row>
    <row r="7" s="120" customFormat="1" ht="17.1" customHeight="1" spans="1:12">
      <c r="A7" s="131" t="s">
        <v>14</v>
      </c>
      <c r="B7" s="128">
        <f>B8+B14+B15+SUM(B18:B28)</f>
        <v>240599</v>
      </c>
      <c r="C7" s="129">
        <v>0.11415248115287</v>
      </c>
      <c r="D7" s="128">
        <f>D8+D14+D15+SUM(D18:D28)</f>
        <v>132354</v>
      </c>
      <c r="E7" s="130">
        <f>D7/B7</f>
        <v>0.550102036999322</v>
      </c>
      <c r="F7" s="128">
        <f>F8+F15+F14+SUM(F18:F28)</f>
        <v>114075</v>
      </c>
      <c r="G7" s="128">
        <f t="shared" ref="G7:G38" si="1">D7-F7</f>
        <v>18279</v>
      </c>
      <c r="H7" s="101">
        <f t="shared" ref="H7:H38" si="2">G7/F7*100</f>
        <v>16.0236686390533</v>
      </c>
      <c r="I7" s="142"/>
      <c r="J7" s="142"/>
      <c r="K7" s="142"/>
      <c r="L7" s="142"/>
    </row>
    <row r="8" ht="17.1" customHeight="1" spans="1:12">
      <c r="A8" s="132" t="s">
        <v>15</v>
      </c>
      <c r="B8" s="133">
        <f t="shared" ref="B8:F8" si="3">B9+B10+B11</f>
        <v>80817</v>
      </c>
      <c r="C8" s="134">
        <v>0.107613239224286</v>
      </c>
      <c r="D8" s="133">
        <f t="shared" si="3"/>
        <v>41290</v>
      </c>
      <c r="E8" s="135">
        <f t="shared" ref="E8:E39" si="4">D8/B8</f>
        <v>0.510907358600294</v>
      </c>
      <c r="F8" s="133">
        <f t="shared" si="3"/>
        <v>38099</v>
      </c>
      <c r="G8" s="136">
        <f t="shared" si="1"/>
        <v>3191</v>
      </c>
      <c r="H8" s="106">
        <f t="shared" si="2"/>
        <v>8.37554791464343</v>
      </c>
      <c r="I8" s="143"/>
      <c r="J8" s="143"/>
      <c r="K8" s="143"/>
      <c r="L8" s="143"/>
    </row>
    <row r="9" ht="17.1" customHeight="1" spans="1:12">
      <c r="A9" s="132" t="s">
        <v>16</v>
      </c>
      <c r="B9" s="133">
        <v>29687</v>
      </c>
      <c r="C9" s="134">
        <v>0.0999666530808848</v>
      </c>
      <c r="D9" s="133">
        <v>14104</v>
      </c>
      <c r="E9" s="135">
        <f t="shared" si="4"/>
        <v>0.475090106780746</v>
      </c>
      <c r="F9" s="133">
        <v>12620</v>
      </c>
      <c r="G9" s="136">
        <f t="shared" si="1"/>
        <v>1484</v>
      </c>
      <c r="H9" s="106">
        <f t="shared" si="2"/>
        <v>11.7591125198098</v>
      </c>
      <c r="I9" s="143"/>
      <c r="J9" s="143"/>
      <c r="K9" s="143"/>
      <c r="L9" s="143"/>
    </row>
    <row r="10" ht="17.1" customHeight="1" spans="1:12">
      <c r="A10" s="132" t="s">
        <v>17</v>
      </c>
      <c r="B10" s="133">
        <v>29514</v>
      </c>
      <c r="C10" s="134">
        <v>0.121139601139601</v>
      </c>
      <c r="D10" s="133">
        <v>14850</v>
      </c>
      <c r="E10" s="135">
        <f t="shared" si="4"/>
        <v>0.503151046960764</v>
      </c>
      <c r="F10" s="133">
        <v>15525</v>
      </c>
      <c r="G10" s="136">
        <f t="shared" si="1"/>
        <v>-675</v>
      </c>
      <c r="H10" s="106">
        <f t="shared" si="2"/>
        <v>-4.34782608695652</v>
      </c>
      <c r="I10" s="143"/>
      <c r="J10" s="143"/>
      <c r="K10" s="143"/>
      <c r="L10" s="143"/>
    </row>
    <row r="11" ht="17.1" customHeight="1" spans="1:12">
      <c r="A11" s="132" t="s">
        <v>18</v>
      </c>
      <c r="B11" s="133">
        <f t="shared" ref="B11:F11" si="5">B12+B13</f>
        <v>21616</v>
      </c>
      <c r="C11" s="134">
        <v>0.0999949112004478</v>
      </c>
      <c r="D11" s="133">
        <f t="shared" si="5"/>
        <v>12336</v>
      </c>
      <c r="E11" s="135">
        <f t="shared" si="4"/>
        <v>0.570688378978534</v>
      </c>
      <c r="F11" s="133">
        <f t="shared" si="5"/>
        <v>9954</v>
      </c>
      <c r="G11" s="136">
        <f t="shared" si="1"/>
        <v>2382</v>
      </c>
      <c r="H11" s="106">
        <f t="shared" si="2"/>
        <v>23.9300783604581</v>
      </c>
      <c r="I11" s="143"/>
      <c r="J11" s="143"/>
      <c r="K11" s="143"/>
      <c r="L11" s="143"/>
    </row>
    <row r="12" ht="17.1" customHeight="1" spans="1:12">
      <c r="A12" s="132" t="s">
        <v>19</v>
      </c>
      <c r="B12" s="133">
        <v>20841</v>
      </c>
      <c r="C12" s="134">
        <v>0.0999630548371774</v>
      </c>
      <c r="D12" s="133">
        <v>11896</v>
      </c>
      <c r="E12" s="135">
        <f t="shared" si="4"/>
        <v>0.570797946355741</v>
      </c>
      <c r="F12" s="133">
        <v>9590</v>
      </c>
      <c r="G12" s="136">
        <f t="shared" si="1"/>
        <v>2306</v>
      </c>
      <c r="H12" s="106">
        <f t="shared" si="2"/>
        <v>24.0458811261731</v>
      </c>
      <c r="I12" s="143"/>
      <c r="J12" s="143"/>
      <c r="K12" s="143"/>
      <c r="L12" s="143"/>
    </row>
    <row r="13" ht="17.1" customHeight="1" spans="1:12">
      <c r="A13" s="132" t="s">
        <v>20</v>
      </c>
      <c r="B13" s="133">
        <v>775</v>
      </c>
      <c r="C13" s="134">
        <v>0.100852272727273</v>
      </c>
      <c r="D13" s="133">
        <v>440</v>
      </c>
      <c r="E13" s="135">
        <f t="shared" si="4"/>
        <v>0.567741935483871</v>
      </c>
      <c r="F13" s="133">
        <v>364</v>
      </c>
      <c r="G13" s="136">
        <f t="shared" si="1"/>
        <v>76</v>
      </c>
      <c r="H13" s="106">
        <f t="shared" si="2"/>
        <v>20.8791208791209</v>
      </c>
      <c r="I13" s="143"/>
      <c r="J13" s="143"/>
      <c r="K13" s="143"/>
      <c r="L13" s="143"/>
    </row>
    <row r="14" ht="17.1" customHeight="1" spans="1:12">
      <c r="A14" s="132" t="s">
        <v>21</v>
      </c>
      <c r="B14" s="133">
        <v>125</v>
      </c>
      <c r="C14" s="134">
        <v>0.0869565217391304</v>
      </c>
      <c r="D14" s="133">
        <v>6</v>
      </c>
      <c r="E14" s="135">
        <f t="shared" si="4"/>
        <v>0.048</v>
      </c>
      <c r="F14" s="133">
        <v>7</v>
      </c>
      <c r="G14" s="136">
        <f t="shared" si="1"/>
        <v>-1</v>
      </c>
      <c r="H14" s="106">
        <f t="shared" si="2"/>
        <v>-14.2857142857143</v>
      </c>
      <c r="I14" s="143"/>
      <c r="J14" s="143"/>
      <c r="K14" s="143"/>
      <c r="L14" s="143"/>
    </row>
    <row r="15" ht="17.1" customHeight="1" spans="1:12">
      <c r="A15" s="132" t="s">
        <v>22</v>
      </c>
      <c r="B15" s="133">
        <f t="shared" ref="B15:F15" si="6">B16+B17</f>
        <v>31821</v>
      </c>
      <c r="C15" s="134">
        <v>0.0955381119603388</v>
      </c>
      <c r="D15" s="133">
        <f t="shared" si="6"/>
        <v>23325</v>
      </c>
      <c r="E15" s="135">
        <f t="shared" si="4"/>
        <v>0.733006505138116</v>
      </c>
      <c r="F15" s="133">
        <f t="shared" si="6"/>
        <v>21697</v>
      </c>
      <c r="G15" s="136">
        <f t="shared" si="1"/>
        <v>1628</v>
      </c>
      <c r="H15" s="106">
        <f t="shared" si="2"/>
        <v>7.50334147578006</v>
      </c>
      <c r="I15" s="143"/>
      <c r="J15" s="143"/>
      <c r="K15" s="143"/>
      <c r="L15" s="143"/>
    </row>
    <row r="16" ht="17.1" customHeight="1" spans="1:12">
      <c r="A16" s="132" t="s">
        <v>19</v>
      </c>
      <c r="B16" s="133">
        <v>8438</v>
      </c>
      <c r="C16" s="134">
        <v>0.0369915202162959</v>
      </c>
      <c r="D16" s="133">
        <v>10128</v>
      </c>
      <c r="E16" s="135">
        <f t="shared" si="4"/>
        <v>1.20028442758948</v>
      </c>
      <c r="F16" s="133">
        <v>5105</v>
      </c>
      <c r="G16" s="136">
        <f t="shared" si="1"/>
        <v>5023</v>
      </c>
      <c r="H16" s="106">
        <f t="shared" si="2"/>
        <v>98.3937316356513</v>
      </c>
      <c r="I16" s="143"/>
      <c r="J16" s="143"/>
      <c r="K16" s="143"/>
      <c r="L16" s="143"/>
    </row>
    <row r="17" ht="17.1" customHeight="1" spans="1:12">
      <c r="A17" s="132" t="s">
        <v>20</v>
      </c>
      <c r="B17" s="133">
        <v>23383</v>
      </c>
      <c r="C17" s="134">
        <v>0.118322253575016</v>
      </c>
      <c r="D17" s="133">
        <v>13197</v>
      </c>
      <c r="E17" s="135">
        <f t="shared" si="4"/>
        <v>0.564384381815849</v>
      </c>
      <c r="F17" s="133">
        <v>16592</v>
      </c>
      <c r="G17" s="136">
        <f t="shared" si="1"/>
        <v>-3395</v>
      </c>
      <c r="H17" s="106">
        <f t="shared" si="2"/>
        <v>-20.4616682738669</v>
      </c>
      <c r="I17" s="143"/>
      <c r="J17" s="143"/>
      <c r="K17" s="143"/>
      <c r="L17" s="143"/>
    </row>
    <row r="18" ht="17.1" customHeight="1" spans="1:12">
      <c r="A18" s="132" t="s">
        <v>23</v>
      </c>
      <c r="B18" s="133">
        <v>9265</v>
      </c>
      <c r="C18" s="134">
        <v>0.123166444417505</v>
      </c>
      <c r="D18" s="133">
        <v>6486</v>
      </c>
      <c r="E18" s="135">
        <f t="shared" si="4"/>
        <v>0.700053966540745</v>
      </c>
      <c r="F18" s="133">
        <v>4311</v>
      </c>
      <c r="G18" s="136">
        <f t="shared" si="1"/>
        <v>2175</v>
      </c>
      <c r="H18" s="106">
        <f t="shared" si="2"/>
        <v>50.4523312456507</v>
      </c>
      <c r="I18" s="143"/>
      <c r="J18" s="143"/>
      <c r="K18" s="143"/>
      <c r="L18" s="143"/>
    </row>
    <row r="19" ht="17.1" customHeight="1" spans="1:12">
      <c r="A19" s="132" t="s">
        <v>24</v>
      </c>
      <c r="B19" s="133">
        <v>24590</v>
      </c>
      <c r="C19" s="134">
        <v>0.121857748984899</v>
      </c>
      <c r="D19" s="133">
        <v>11434</v>
      </c>
      <c r="E19" s="135">
        <f t="shared" si="4"/>
        <v>0.464985766571777</v>
      </c>
      <c r="F19" s="133">
        <v>11498</v>
      </c>
      <c r="G19" s="136">
        <f t="shared" si="1"/>
        <v>-64</v>
      </c>
      <c r="H19" s="106">
        <f t="shared" si="2"/>
        <v>-0.556618542355192</v>
      </c>
      <c r="I19" s="143"/>
      <c r="J19" s="143"/>
      <c r="K19" s="143"/>
      <c r="L19" s="143"/>
    </row>
    <row r="20" ht="17.1" customHeight="1" spans="1:12">
      <c r="A20" s="132" t="s">
        <v>25</v>
      </c>
      <c r="B20" s="133">
        <v>14790</v>
      </c>
      <c r="C20" s="134">
        <v>0.124372814353049</v>
      </c>
      <c r="D20" s="133">
        <v>8274</v>
      </c>
      <c r="E20" s="135">
        <f t="shared" si="4"/>
        <v>0.559432048681542</v>
      </c>
      <c r="F20" s="133">
        <v>8317</v>
      </c>
      <c r="G20" s="136">
        <f t="shared" si="1"/>
        <v>-43</v>
      </c>
      <c r="H20" s="106">
        <f t="shared" si="2"/>
        <v>-0.517013346158471</v>
      </c>
      <c r="I20" s="143"/>
      <c r="J20" s="143"/>
      <c r="K20" s="143"/>
      <c r="L20" s="143"/>
    </row>
    <row r="21" ht="17.1" customHeight="1" spans="1:12">
      <c r="A21" s="132" t="s">
        <v>26</v>
      </c>
      <c r="B21" s="133">
        <v>5870</v>
      </c>
      <c r="C21" s="134">
        <v>0.120015264262545</v>
      </c>
      <c r="D21" s="133">
        <v>2862</v>
      </c>
      <c r="E21" s="135">
        <f t="shared" si="4"/>
        <v>0.487563884156729</v>
      </c>
      <c r="F21" s="133">
        <v>2829</v>
      </c>
      <c r="G21" s="136">
        <f t="shared" si="1"/>
        <v>33</v>
      </c>
      <c r="H21" s="106">
        <f t="shared" si="2"/>
        <v>1.16648992576882</v>
      </c>
      <c r="I21" s="143"/>
      <c r="J21" s="143"/>
      <c r="K21" s="143"/>
      <c r="L21" s="143"/>
    </row>
    <row r="22" ht="17.1" customHeight="1" spans="1:12">
      <c r="A22" s="132" t="s">
        <v>27</v>
      </c>
      <c r="B22" s="133">
        <v>4740</v>
      </c>
      <c r="C22" s="134">
        <v>-0.197562214321991</v>
      </c>
      <c r="D22" s="133">
        <v>6455</v>
      </c>
      <c r="E22" s="135">
        <f t="shared" si="4"/>
        <v>1.36181434599156</v>
      </c>
      <c r="F22" s="133">
        <v>5208</v>
      </c>
      <c r="G22" s="136">
        <f t="shared" si="1"/>
        <v>1247</v>
      </c>
      <c r="H22" s="106">
        <f t="shared" si="2"/>
        <v>23.9439324116743</v>
      </c>
      <c r="I22" s="143"/>
      <c r="J22" s="143"/>
      <c r="K22" s="143"/>
      <c r="L22" s="143"/>
    </row>
    <row r="23" ht="17.1" customHeight="1" spans="1:12">
      <c r="A23" s="132" t="s">
        <v>28</v>
      </c>
      <c r="B23" s="133">
        <v>28638</v>
      </c>
      <c r="C23" s="134">
        <v>0.701098901098901</v>
      </c>
      <c r="D23" s="133">
        <v>14031</v>
      </c>
      <c r="E23" s="135">
        <f t="shared" si="4"/>
        <v>0.489943431803897</v>
      </c>
      <c r="F23" s="133">
        <v>7398</v>
      </c>
      <c r="G23" s="136">
        <f t="shared" si="1"/>
        <v>6633</v>
      </c>
      <c r="H23" s="106">
        <f t="shared" si="2"/>
        <v>89.6593673965937</v>
      </c>
      <c r="I23" s="143"/>
      <c r="J23" s="143"/>
      <c r="K23" s="143"/>
      <c r="L23" s="143"/>
    </row>
    <row r="24" s="121" customFormat="1" ht="17.1" customHeight="1" spans="1:12">
      <c r="A24" s="132" t="s">
        <v>29</v>
      </c>
      <c r="B24" s="133">
        <v>1350</v>
      </c>
      <c r="C24" s="134"/>
      <c r="D24" s="133">
        <v>39</v>
      </c>
      <c r="E24" s="135">
        <f t="shared" si="4"/>
        <v>0.0288888888888889</v>
      </c>
      <c r="F24" s="133"/>
      <c r="G24" s="136">
        <f t="shared" si="1"/>
        <v>39</v>
      </c>
      <c r="H24" s="106"/>
      <c r="I24" s="143"/>
      <c r="J24" s="143"/>
      <c r="K24" s="143"/>
      <c r="L24" s="143"/>
    </row>
    <row r="25" s="119" customFormat="1" ht="17.1" customHeight="1" spans="1:12">
      <c r="A25" s="132" t="s">
        <v>30</v>
      </c>
      <c r="B25" s="133">
        <v>13</v>
      </c>
      <c r="C25" s="134">
        <v>0.0833333333333333</v>
      </c>
      <c r="D25" s="133">
        <v>11</v>
      </c>
      <c r="E25" s="135">
        <f>D25/B25</f>
        <v>0.846153846153846</v>
      </c>
      <c r="F25" s="133">
        <v>6</v>
      </c>
      <c r="G25" s="136">
        <f t="shared" si="1"/>
        <v>5</v>
      </c>
      <c r="H25" s="106">
        <f t="shared" si="2"/>
        <v>83.3333333333333</v>
      </c>
      <c r="I25" s="143"/>
      <c r="J25" s="143"/>
      <c r="K25" s="143"/>
      <c r="L25" s="143"/>
    </row>
    <row r="26" ht="17.1" customHeight="1" spans="1:12">
      <c r="A26" s="132" t="s">
        <v>31</v>
      </c>
      <c r="B26" s="133">
        <v>38000</v>
      </c>
      <c r="C26" s="134">
        <v>0.00897456322022197</v>
      </c>
      <c r="D26" s="133">
        <v>18037</v>
      </c>
      <c r="E26" s="135">
        <f t="shared" si="4"/>
        <v>0.474657894736842</v>
      </c>
      <c r="F26" s="133">
        <v>14702</v>
      </c>
      <c r="G26" s="136">
        <f t="shared" si="1"/>
        <v>3335</v>
      </c>
      <c r="H26" s="106">
        <f t="shared" si="2"/>
        <v>22.6839885729833</v>
      </c>
      <c r="I26" s="143"/>
      <c r="J26" s="143"/>
      <c r="K26" s="143"/>
      <c r="L26" s="143"/>
    </row>
    <row r="27" ht="17.1" customHeight="1" spans="1:12">
      <c r="A27" s="132" t="s">
        <v>32</v>
      </c>
      <c r="B27" s="133">
        <v>580</v>
      </c>
      <c r="C27" s="134">
        <v>-0.880239520958084</v>
      </c>
      <c r="D27" s="133">
        <v>104</v>
      </c>
      <c r="E27" s="135">
        <f t="shared" si="4"/>
        <v>0.179310344827586</v>
      </c>
      <c r="F27" s="133">
        <v>3</v>
      </c>
      <c r="G27" s="136">
        <f t="shared" si="1"/>
        <v>101</v>
      </c>
      <c r="H27" s="106">
        <f t="shared" si="2"/>
        <v>3366.66666666667</v>
      </c>
      <c r="I27" s="143"/>
      <c r="J27" s="143"/>
      <c r="K27" s="143"/>
      <c r="L27" s="143"/>
    </row>
    <row r="28" ht="17.1" customHeight="1" spans="1:12">
      <c r="A28" s="132" t="s">
        <v>33</v>
      </c>
      <c r="B28" s="133"/>
      <c r="C28" s="134"/>
      <c r="D28" s="133"/>
      <c r="E28" s="135"/>
      <c r="F28" s="133"/>
      <c r="G28" s="136"/>
      <c r="H28" s="106"/>
      <c r="I28" s="143"/>
      <c r="J28" s="143"/>
      <c r="K28" s="143"/>
      <c r="L28" s="143"/>
    </row>
    <row r="29" s="120" customFormat="1" ht="17.1" customHeight="1" spans="1:12">
      <c r="A29" s="131" t="s">
        <v>34</v>
      </c>
      <c r="B29" s="137">
        <f t="shared" ref="B29:F29" si="7">B30+SUM(B49:B54)</f>
        <v>48042</v>
      </c>
      <c r="C29" s="129">
        <v>0.0342066174412847</v>
      </c>
      <c r="D29" s="137">
        <f t="shared" si="7"/>
        <v>18098</v>
      </c>
      <c r="E29" s="130">
        <f t="shared" si="4"/>
        <v>0.376712043628492</v>
      </c>
      <c r="F29" s="137">
        <f t="shared" si="7"/>
        <v>17073</v>
      </c>
      <c r="G29" s="128">
        <f t="shared" si="1"/>
        <v>1025</v>
      </c>
      <c r="H29" s="101">
        <f t="shared" si="2"/>
        <v>6.00363146488608</v>
      </c>
      <c r="I29" s="142"/>
      <c r="J29" s="142"/>
      <c r="K29" s="142"/>
      <c r="L29" s="142"/>
    </row>
    <row r="30" ht="17.1" customHeight="1" spans="1:12">
      <c r="A30" s="132" t="s">
        <v>35</v>
      </c>
      <c r="B30" s="133">
        <f t="shared" ref="B30:F30" si="8">SUM(B31:B48)</f>
        <v>23552</v>
      </c>
      <c r="C30" s="134">
        <v>0.00281018479093928</v>
      </c>
      <c r="D30" s="133">
        <f t="shared" si="8"/>
        <v>12464</v>
      </c>
      <c r="E30" s="135">
        <f t="shared" si="4"/>
        <v>0.529211956521739</v>
      </c>
      <c r="F30" s="133">
        <f t="shared" si="8"/>
        <v>7930</v>
      </c>
      <c r="G30" s="136">
        <f t="shared" si="1"/>
        <v>4534</v>
      </c>
      <c r="H30" s="106">
        <f t="shared" si="2"/>
        <v>57.1752837326608</v>
      </c>
      <c r="I30" s="143"/>
      <c r="J30" s="143"/>
      <c r="K30" s="143"/>
      <c r="L30" s="143"/>
    </row>
    <row r="31" ht="17.1" customHeight="1" spans="1:12">
      <c r="A31" s="132" t="s">
        <v>36</v>
      </c>
      <c r="B31" s="133"/>
      <c r="C31" s="134"/>
      <c r="D31" s="133"/>
      <c r="E31" s="135"/>
      <c r="F31" s="133"/>
      <c r="G31" s="136">
        <f t="shared" si="1"/>
        <v>0</v>
      </c>
      <c r="H31" s="106"/>
      <c r="I31" s="143"/>
      <c r="J31" s="143"/>
      <c r="K31" s="143"/>
      <c r="L31" s="143"/>
    </row>
    <row r="32" ht="17.1" customHeight="1" spans="1:12">
      <c r="A32" s="132" t="s">
        <v>37</v>
      </c>
      <c r="B32" s="133"/>
      <c r="C32" s="134"/>
      <c r="D32" s="133"/>
      <c r="E32" s="135"/>
      <c r="F32" s="133"/>
      <c r="G32" s="136">
        <f t="shared" si="1"/>
        <v>0</v>
      </c>
      <c r="H32" s="106"/>
      <c r="I32" s="143"/>
      <c r="J32" s="143"/>
      <c r="K32" s="143"/>
      <c r="L32" s="143"/>
    </row>
    <row r="33" ht="17.1" customHeight="1" spans="1:12">
      <c r="A33" s="132" t="s">
        <v>38</v>
      </c>
      <c r="B33" s="133">
        <v>11364</v>
      </c>
      <c r="C33" s="134">
        <v>0.0986078886310905</v>
      </c>
      <c r="D33" s="133">
        <v>5390</v>
      </c>
      <c r="E33" s="135">
        <f t="shared" si="4"/>
        <v>0.474304822245688</v>
      </c>
      <c r="F33" s="133">
        <v>5437</v>
      </c>
      <c r="G33" s="136">
        <f t="shared" si="1"/>
        <v>-47</v>
      </c>
      <c r="H33" s="106">
        <f t="shared" si="2"/>
        <v>-0.864447305499356</v>
      </c>
      <c r="I33" s="143"/>
      <c r="J33" s="143"/>
      <c r="K33" s="143"/>
      <c r="L33" s="143"/>
    </row>
    <row r="34" ht="17.1" hidden="1" customHeight="1" spans="1:12">
      <c r="A34" s="138" t="s">
        <v>39</v>
      </c>
      <c r="B34" s="133"/>
      <c r="C34" s="134"/>
      <c r="D34" s="133"/>
      <c r="E34" s="135" t="e">
        <f t="shared" si="4"/>
        <v>#DIV/0!</v>
      </c>
      <c r="F34" s="133"/>
      <c r="G34" s="136">
        <f t="shared" si="1"/>
        <v>0</v>
      </c>
      <c r="H34" s="106" t="e">
        <f t="shared" si="2"/>
        <v>#DIV/0!</v>
      </c>
      <c r="I34" s="143"/>
      <c r="J34" s="143"/>
      <c r="K34" s="143"/>
      <c r="L34" s="143"/>
    </row>
    <row r="35" ht="17.1" hidden="1" customHeight="1" spans="1:12">
      <c r="A35" s="139" t="s">
        <v>40</v>
      </c>
      <c r="B35" s="133"/>
      <c r="C35" s="134"/>
      <c r="D35" s="133"/>
      <c r="E35" s="135" t="e">
        <f t="shared" si="4"/>
        <v>#DIV/0!</v>
      </c>
      <c r="F35" s="133"/>
      <c r="G35" s="136">
        <f t="shared" si="1"/>
        <v>0</v>
      </c>
      <c r="H35" s="106" t="e">
        <f t="shared" si="2"/>
        <v>#DIV/0!</v>
      </c>
      <c r="I35" s="143"/>
      <c r="J35" s="143"/>
      <c r="K35" s="143"/>
      <c r="L35" s="143"/>
    </row>
    <row r="36" ht="17.1" customHeight="1" spans="1:12">
      <c r="A36" s="132" t="s">
        <v>41</v>
      </c>
      <c r="B36" s="133">
        <v>4743</v>
      </c>
      <c r="C36" s="134">
        <v>0.0961405130575456</v>
      </c>
      <c r="D36" s="133">
        <v>2251</v>
      </c>
      <c r="E36" s="135">
        <f t="shared" si="4"/>
        <v>0.474594138730761</v>
      </c>
      <c r="F36" s="133">
        <v>2278</v>
      </c>
      <c r="G36" s="136">
        <f t="shared" si="1"/>
        <v>-27</v>
      </c>
      <c r="H36" s="106">
        <f t="shared" si="2"/>
        <v>-1.18525021949078</v>
      </c>
      <c r="I36" s="143"/>
      <c r="J36" s="143"/>
      <c r="K36" s="143"/>
      <c r="L36" s="143"/>
    </row>
    <row r="37" ht="17.1" hidden="1" customHeight="1" spans="1:12">
      <c r="A37" s="138" t="s">
        <v>39</v>
      </c>
      <c r="B37" s="133"/>
      <c r="C37" s="134"/>
      <c r="D37" s="133"/>
      <c r="E37" s="135" t="e">
        <f t="shared" si="4"/>
        <v>#DIV/0!</v>
      </c>
      <c r="F37" s="133"/>
      <c r="G37" s="136">
        <f t="shared" si="1"/>
        <v>0</v>
      </c>
      <c r="H37" s="106" t="e">
        <f t="shared" si="2"/>
        <v>#DIV/0!</v>
      </c>
      <c r="I37" s="143"/>
      <c r="J37" s="143"/>
      <c r="K37" s="143"/>
      <c r="L37" s="143"/>
    </row>
    <row r="38" ht="17.1" hidden="1" customHeight="1" spans="1:12">
      <c r="A38" s="139" t="s">
        <v>40</v>
      </c>
      <c r="B38" s="133"/>
      <c r="C38" s="134"/>
      <c r="D38" s="133"/>
      <c r="E38" s="135" t="e">
        <f t="shared" si="4"/>
        <v>#DIV/0!</v>
      </c>
      <c r="F38" s="133"/>
      <c r="G38" s="136">
        <f t="shared" si="1"/>
        <v>0</v>
      </c>
      <c r="H38" s="106" t="e">
        <f t="shared" si="2"/>
        <v>#DIV/0!</v>
      </c>
      <c r="I38" s="143"/>
      <c r="J38" s="143"/>
      <c r="K38" s="143"/>
      <c r="L38" s="143"/>
    </row>
    <row r="39" ht="17.1" customHeight="1" spans="1:12">
      <c r="A39" s="132" t="s">
        <v>42</v>
      </c>
      <c r="B39" s="133">
        <v>50</v>
      </c>
      <c r="C39" s="134">
        <v>0.0638297872340425</v>
      </c>
      <c r="D39" s="133">
        <v>99</v>
      </c>
      <c r="E39" s="135">
        <f t="shared" si="4"/>
        <v>1.98</v>
      </c>
      <c r="F39" s="133">
        <v>25</v>
      </c>
      <c r="G39" s="136">
        <f t="shared" ref="G39:G74" si="9">D39-F39</f>
        <v>74</v>
      </c>
      <c r="H39" s="106">
        <f t="shared" ref="H39:H74" si="10">G39/F39*100</f>
        <v>296</v>
      </c>
      <c r="I39" s="143"/>
      <c r="J39" s="143"/>
      <c r="K39" s="143"/>
      <c r="L39" s="143"/>
    </row>
    <row r="40" s="119" customFormat="1" ht="17.1" hidden="1" customHeight="1" spans="1:12">
      <c r="A40" s="138" t="s">
        <v>39</v>
      </c>
      <c r="B40" s="133"/>
      <c r="C40" s="134"/>
      <c r="D40" s="133"/>
      <c r="E40" s="135" t="e">
        <f t="shared" ref="E40:E71" si="11">D40/B40</f>
        <v>#DIV/0!</v>
      </c>
      <c r="F40" s="133"/>
      <c r="G40" s="136">
        <f t="shared" si="9"/>
        <v>0</v>
      </c>
      <c r="H40" s="106" t="e">
        <f t="shared" si="10"/>
        <v>#DIV/0!</v>
      </c>
      <c r="I40" s="143"/>
      <c r="J40" s="143"/>
      <c r="K40" s="143"/>
      <c r="L40" s="143"/>
    </row>
    <row r="41" ht="17.1" hidden="1" customHeight="1" spans="1:12">
      <c r="A41" s="139" t="s">
        <v>40</v>
      </c>
      <c r="B41" s="133"/>
      <c r="C41" s="134"/>
      <c r="D41" s="133"/>
      <c r="E41" s="135" t="e">
        <f t="shared" si="11"/>
        <v>#DIV/0!</v>
      </c>
      <c r="F41" s="133"/>
      <c r="G41" s="136">
        <f t="shared" si="9"/>
        <v>0</v>
      </c>
      <c r="H41" s="106" t="e">
        <f t="shared" si="10"/>
        <v>#DIV/0!</v>
      </c>
      <c r="I41" s="143"/>
      <c r="J41" s="143"/>
      <c r="K41" s="143"/>
      <c r="L41" s="143"/>
    </row>
    <row r="42" ht="17.1" customHeight="1" spans="1:12">
      <c r="A42" s="132" t="s">
        <v>43</v>
      </c>
      <c r="B42" s="133">
        <v>1730</v>
      </c>
      <c r="C42" s="134">
        <v>0.101910828025478</v>
      </c>
      <c r="D42" s="133">
        <v>2293</v>
      </c>
      <c r="E42" s="135">
        <f t="shared" si="11"/>
        <v>1.32543352601156</v>
      </c>
      <c r="F42" s="133">
        <v>190</v>
      </c>
      <c r="G42" s="136">
        <f t="shared" si="9"/>
        <v>2103</v>
      </c>
      <c r="H42" s="106">
        <f t="shared" si="10"/>
        <v>1106.84210526316</v>
      </c>
      <c r="I42" s="143"/>
      <c r="J42" s="143"/>
      <c r="K42" s="143"/>
      <c r="L42" s="143"/>
    </row>
    <row r="43" s="120" customFormat="1" ht="17.1" customHeight="1" spans="1:12">
      <c r="A43" s="132" t="s">
        <v>44</v>
      </c>
      <c r="B43" s="133">
        <v>3299</v>
      </c>
      <c r="C43" s="134">
        <v>-0.21452380952381</v>
      </c>
      <c r="D43" s="133">
        <v>1415</v>
      </c>
      <c r="E43" s="135">
        <f t="shared" si="11"/>
        <v>0.42891785389512</v>
      </c>
      <c r="F43" s="133"/>
      <c r="G43" s="136">
        <f t="shared" si="9"/>
        <v>1415</v>
      </c>
      <c r="H43" s="106"/>
      <c r="I43" s="142"/>
      <c r="J43" s="142"/>
      <c r="K43" s="142"/>
      <c r="L43" s="142"/>
    </row>
    <row r="44" ht="17.1" customHeight="1" spans="1:12">
      <c r="A44" s="132" t="s">
        <v>45</v>
      </c>
      <c r="B44" s="133">
        <v>2356</v>
      </c>
      <c r="C44" s="134">
        <v>-0.214666666666667</v>
      </c>
      <c r="D44" s="133">
        <v>1010</v>
      </c>
      <c r="E44" s="135">
        <f t="shared" si="11"/>
        <v>0.428692699490662</v>
      </c>
      <c r="F44" s="133"/>
      <c r="G44" s="136">
        <f t="shared" si="9"/>
        <v>1010</v>
      </c>
      <c r="H44" s="106"/>
      <c r="I44" s="143"/>
      <c r="J44" s="143"/>
      <c r="K44" s="143"/>
      <c r="L44" s="143"/>
    </row>
    <row r="45" ht="17.1" customHeight="1" spans="1:12">
      <c r="A45" s="132" t="s">
        <v>46</v>
      </c>
      <c r="B45" s="133"/>
      <c r="C45" s="134"/>
      <c r="D45" s="133"/>
      <c r="E45" s="135"/>
      <c r="F45" s="133"/>
      <c r="G45" s="136">
        <f t="shared" si="9"/>
        <v>0</v>
      </c>
      <c r="H45" s="106"/>
      <c r="I45" s="143"/>
      <c r="J45" s="143"/>
      <c r="K45" s="143"/>
      <c r="L45" s="143"/>
    </row>
    <row r="46" ht="17.1" customHeight="1" spans="1:12">
      <c r="A46" s="132" t="s">
        <v>47</v>
      </c>
      <c r="B46" s="133">
        <v>10</v>
      </c>
      <c r="C46" s="134">
        <v>9</v>
      </c>
      <c r="D46" s="133">
        <v>8</v>
      </c>
      <c r="E46" s="135">
        <f t="shared" si="11"/>
        <v>0.8</v>
      </c>
      <c r="F46" s="133"/>
      <c r="G46" s="136">
        <f t="shared" si="9"/>
        <v>8</v>
      </c>
      <c r="H46" s="106"/>
      <c r="I46" s="143"/>
      <c r="J46" s="143"/>
      <c r="K46" s="143"/>
      <c r="L46" s="143"/>
    </row>
    <row r="47" ht="17.1" customHeight="1" spans="1:12">
      <c r="A47" s="132" t="s">
        <v>48</v>
      </c>
      <c r="B47" s="133"/>
      <c r="C47" s="134"/>
      <c r="D47" s="133"/>
      <c r="E47" s="135"/>
      <c r="F47" s="133"/>
      <c r="G47" s="136">
        <f t="shared" si="9"/>
        <v>0</v>
      </c>
      <c r="H47" s="106"/>
      <c r="I47" s="143"/>
      <c r="J47" s="143"/>
      <c r="K47" s="143"/>
      <c r="L47" s="143"/>
    </row>
    <row r="48" ht="17.1" customHeight="1" spans="1:12">
      <c r="A48" s="132" t="s">
        <v>49</v>
      </c>
      <c r="B48" s="133"/>
      <c r="C48" s="134"/>
      <c r="D48" s="133">
        <v>-2</v>
      </c>
      <c r="E48" s="135"/>
      <c r="F48" s="133"/>
      <c r="G48" s="136">
        <f t="shared" si="9"/>
        <v>-2</v>
      </c>
      <c r="H48" s="106"/>
      <c r="I48" s="143"/>
      <c r="J48" s="143"/>
      <c r="K48" s="143"/>
      <c r="L48" s="143"/>
    </row>
    <row r="49" ht="17.1" customHeight="1" spans="1:12">
      <c r="A49" s="132" t="s">
        <v>50</v>
      </c>
      <c r="B49" s="133">
        <v>3284</v>
      </c>
      <c r="C49" s="134">
        <v>-0.286397218600608</v>
      </c>
      <c r="D49" s="133">
        <v>765</v>
      </c>
      <c r="E49" s="135">
        <f t="shared" si="11"/>
        <v>0.232947624847747</v>
      </c>
      <c r="F49" s="133">
        <v>2095</v>
      </c>
      <c r="G49" s="136">
        <f t="shared" si="9"/>
        <v>-1330</v>
      </c>
      <c r="H49" s="106">
        <f t="shared" si="10"/>
        <v>-63.4844868735084</v>
      </c>
      <c r="I49" s="143"/>
      <c r="J49" s="143"/>
      <c r="K49" s="143"/>
      <c r="L49" s="143"/>
    </row>
    <row r="50" ht="17.1" customHeight="1" spans="1:12">
      <c r="A50" s="132" t="s">
        <v>51</v>
      </c>
      <c r="B50" s="133">
        <v>372</v>
      </c>
      <c r="C50" s="134">
        <v>-0.24390243902439</v>
      </c>
      <c r="D50" s="133">
        <v>321</v>
      </c>
      <c r="E50" s="135">
        <f t="shared" si="11"/>
        <v>0.862903225806452</v>
      </c>
      <c r="F50" s="133">
        <v>96</v>
      </c>
      <c r="G50" s="136">
        <f t="shared" si="9"/>
        <v>225</v>
      </c>
      <c r="H50" s="106">
        <f t="shared" si="10"/>
        <v>234.375</v>
      </c>
      <c r="I50" s="143"/>
      <c r="J50" s="143"/>
      <c r="K50" s="143"/>
      <c r="L50" s="143"/>
    </row>
    <row r="51" ht="17.1" customHeight="1" spans="1:12">
      <c r="A51" s="132" t="s">
        <v>52</v>
      </c>
      <c r="B51" s="136">
        <v>19307</v>
      </c>
      <c r="C51" s="134">
        <v>2.37534965034965</v>
      </c>
      <c r="D51" s="136">
        <v>3895</v>
      </c>
      <c r="E51" s="135">
        <f t="shared" si="11"/>
        <v>0.201740301445072</v>
      </c>
      <c r="F51" s="136">
        <v>2466</v>
      </c>
      <c r="G51" s="136">
        <f t="shared" si="9"/>
        <v>1429</v>
      </c>
      <c r="H51" s="106">
        <f t="shared" si="10"/>
        <v>57.9480940794809</v>
      </c>
      <c r="I51" s="143"/>
      <c r="J51" s="143"/>
      <c r="K51" s="143"/>
      <c r="L51" s="143"/>
    </row>
    <row r="52" ht="17.1" customHeight="1" spans="1:12">
      <c r="A52" s="132" t="s">
        <v>53</v>
      </c>
      <c r="B52" s="136">
        <v>58</v>
      </c>
      <c r="C52" s="134"/>
      <c r="D52" s="136">
        <v>3</v>
      </c>
      <c r="E52" s="135">
        <f t="shared" si="11"/>
        <v>0.0517241379310345</v>
      </c>
      <c r="F52" s="136">
        <v>3</v>
      </c>
      <c r="G52" s="136">
        <f t="shared" si="9"/>
        <v>0</v>
      </c>
      <c r="H52" s="106">
        <f t="shared" si="10"/>
        <v>0</v>
      </c>
      <c r="I52" s="143"/>
      <c r="J52" s="143"/>
      <c r="K52" s="143"/>
      <c r="L52" s="143"/>
    </row>
    <row r="53" ht="17.1" customHeight="1" spans="1:12">
      <c r="A53" s="132" t="s">
        <v>54</v>
      </c>
      <c r="B53" s="136">
        <v>75</v>
      </c>
      <c r="C53" s="134">
        <v>0.119402985074627</v>
      </c>
      <c r="D53" s="136">
        <v>27</v>
      </c>
      <c r="E53" s="135">
        <f t="shared" si="11"/>
        <v>0.36</v>
      </c>
      <c r="F53" s="136">
        <v>10</v>
      </c>
      <c r="G53" s="136">
        <f t="shared" si="9"/>
        <v>17</v>
      </c>
      <c r="H53" s="106">
        <f t="shared" si="10"/>
        <v>170</v>
      </c>
      <c r="I53" s="143"/>
      <c r="J53" s="143"/>
      <c r="K53" s="143"/>
      <c r="L53" s="143"/>
    </row>
    <row r="54" ht="17.1" customHeight="1" spans="1:12">
      <c r="A54" s="132" t="s">
        <v>55</v>
      </c>
      <c r="B54" s="136">
        <v>1394</v>
      </c>
      <c r="C54" s="134">
        <v>-0.850204169353105</v>
      </c>
      <c r="D54" s="136">
        <v>623</v>
      </c>
      <c r="E54" s="135">
        <f t="shared" si="11"/>
        <v>0.446915351506456</v>
      </c>
      <c r="F54" s="136">
        <v>4473</v>
      </c>
      <c r="G54" s="136">
        <f t="shared" si="9"/>
        <v>-3850</v>
      </c>
      <c r="H54" s="106">
        <f t="shared" si="10"/>
        <v>-86.0719874804382</v>
      </c>
      <c r="I54" s="143"/>
      <c r="J54" s="143"/>
      <c r="K54" s="143"/>
      <c r="L54" s="143"/>
    </row>
    <row r="55" s="120" customFormat="1" ht="17.1" customHeight="1" spans="1:12">
      <c r="A55" s="140" t="s">
        <v>56</v>
      </c>
      <c r="B55" s="128">
        <f t="shared" ref="B55:F55" si="12">B56+B57+B58</f>
        <v>131252</v>
      </c>
      <c r="C55" s="129">
        <v>-0.29</v>
      </c>
      <c r="D55" s="128">
        <f t="shared" si="12"/>
        <v>101374</v>
      </c>
      <c r="E55" s="130">
        <f t="shared" si="11"/>
        <v>0.772361564014263</v>
      </c>
      <c r="F55" s="128">
        <f t="shared" si="12"/>
        <v>97539</v>
      </c>
      <c r="G55" s="128">
        <f t="shared" si="9"/>
        <v>3835</v>
      </c>
      <c r="H55" s="101">
        <f t="shared" si="10"/>
        <v>3.9317606290817</v>
      </c>
      <c r="I55" s="142"/>
      <c r="J55" s="142"/>
      <c r="K55" s="142"/>
      <c r="L55" s="142"/>
    </row>
    <row r="56" ht="17.1" customHeight="1" spans="1:12">
      <c r="A56" s="141" t="s">
        <v>57</v>
      </c>
      <c r="B56" s="136">
        <v>32512</v>
      </c>
      <c r="C56" s="134"/>
      <c r="D56" s="136">
        <v>23205</v>
      </c>
      <c r="E56" s="135">
        <f t="shared" si="11"/>
        <v>0.713736466535433</v>
      </c>
      <c r="F56" s="136">
        <v>29901</v>
      </c>
      <c r="G56" s="136">
        <f t="shared" si="9"/>
        <v>-6696</v>
      </c>
      <c r="H56" s="106">
        <f t="shared" si="10"/>
        <v>-22.3938998695696</v>
      </c>
      <c r="I56" s="143"/>
      <c r="J56" s="143"/>
      <c r="K56" s="143"/>
      <c r="L56" s="143"/>
    </row>
    <row r="57" ht="17.1" customHeight="1" spans="1:12">
      <c r="A57" s="141" t="s">
        <v>58</v>
      </c>
      <c r="B57" s="136">
        <v>65604</v>
      </c>
      <c r="C57" s="134">
        <v>0.2773</v>
      </c>
      <c r="D57" s="136">
        <v>24674</v>
      </c>
      <c r="E57" s="135">
        <f t="shared" si="11"/>
        <v>0.376105115541735</v>
      </c>
      <c r="F57" s="136">
        <v>15884</v>
      </c>
      <c r="G57" s="136">
        <f t="shared" si="9"/>
        <v>8790</v>
      </c>
      <c r="H57" s="106">
        <f t="shared" si="10"/>
        <v>55.3387056157139</v>
      </c>
      <c r="I57" s="143"/>
      <c r="J57" s="143"/>
      <c r="K57" s="143"/>
      <c r="L57" s="143"/>
    </row>
    <row r="58" ht="17.1" customHeight="1" spans="1:12">
      <c r="A58" s="141" t="s">
        <v>59</v>
      </c>
      <c r="B58" s="136">
        <v>33136</v>
      </c>
      <c r="C58" s="134">
        <v>-0.673</v>
      </c>
      <c r="D58" s="136">
        <v>53495</v>
      </c>
      <c r="E58" s="135">
        <f t="shared" si="11"/>
        <v>1.61440729116369</v>
      </c>
      <c r="F58" s="136">
        <v>51754</v>
      </c>
      <c r="G58" s="136">
        <f t="shared" si="9"/>
        <v>1741</v>
      </c>
      <c r="H58" s="106">
        <f t="shared" si="10"/>
        <v>3.36399118908683</v>
      </c>
      <c r="I58" s="143"/>
      <c r="J58" s="143"/>
      <c r="K58" s="143"/>
      <c r="L58" s="143"/>
    </row>
    <row r="59" s="120" customFormat="1" ht="17.1" customHeight="1" spans="1:12">
      <c r="A59" s="140" t="s">
        <v>60</v>
      </c>
      <c r="B59" s="128">
        <f t="shared" ref="B59:F59" si="13">B60+B61</f>
        <v>0</v>
      </c>
      <c r="C59" s="129"/>
      <c r="D59" s="128">
        <f t="shared" si="13"/>
        <v>0</v>
      </c>
      <c r="E59" s="135"/>
      <c r="F59" s="128">
        <f t="shared" si="13"/>
        <v>0</v>
      </c>
      <c r="G59" s="128">
        <f t="shared" si="9"/>
        <v>0</v>
      </c>
      <c r="H59" s="101"/>
      <c r="I59" s="142"/>
      <c r="J59" s="142"/>
      <c r="K59" s="142"/>
      <c r="L59" s="142"/>
    </row>
    <row r="60" ht="17.1" customHeight="1" spans="1:12">
      <c r="A60" s="132" t="s">
        <v>61</v>
      </c>
      <c r="B60" s="136"/>
      <c r="C60" s="134"/>
      <c r="D60" s="136"/>
      <c r="E60" s="135"/>
      <c r="F60" s="136"/>
      <c r="G60" s="136">
        <f t="shared" si="9"/>
        <v>0</v>
      </c>
      <c r="H60" s="106"/>
      <c r="I60" s="143"/>
      <c r="J60" s="143"/>
      <c r="K60" s="143"/>
      <c r="L60" s="143"/>
    </row>
    <row r="61" ht="17.1" customHeight="1" spans="1:12">
      <c r="A61" s="132" t="s">
        <v>62</v>
      </c>
      <c r="B61" s="136"/>
      <c r="C61" s="134"/>
      <c r="D61" s="136"/>
      <c r="E61" s="135"/>
      <c r="F61" s="136"/>
      <c r="G61" s="136">
        <f t="shared" si="9"/>
        <v>0</v>
      </c>
      <c r="H61" s="106"/>
      <c r="I61" s="143"/>
      <c r="J61" s="143"/>
      <c r="K61" s="143"/>
      <c r="L61" s="143"/>
    </row>
    <row r="62" s="120" customFormat="1" ht="17.1" customHeight="1" spans="1:12">
      <c r="A62" s="140" t="s">
        <v>63</v>
      </c>
      <c r="B62" s="128"/>
      <c r="C62" s="129"/>
      <c r="D62" s="128">
        <v>41282</v>
      </c>
      <c r="E62" s="130"/>
      <c r="F62" s="128"/>
      <c r="G62" s="128">
        <f t="shared" si="9"/>
        <v>41282</v>
      </c>
      <c r="H62" s="101"/>
      <c r="I62" s="142"/>
      <c r="J62" s="142"/>
      <c r="K62" s="142"/>
      <c r="L62" s="142"/>
    </row>
    <row r="63" s="120" customFormat="1" ht="17.1" customHeight="1" spans="1:12">
      <c r="A63" s="140" t="s">
        <v>64</v>
      </c>
      <c r="B63" s="128"/>
      <c r="C63" s="129"/>
      <c r="D63" s="128"/>
      <c r="E63" s="135"/>
      <c r="F63" s="128"/>
      <c r="G63" s="128">
        <f t="shared" si="9"/>
        <v>0</v>
      </c>
      <c r="H63" s="101"/>
      <c r="I63" s="142"/>
      <c r="J63" s="142"/>
      <c r="K63" s="142"/>
      <c r="L63" s="142"/>
    </row>
    <row r="64" s="120" customFormat="1" ht="17.1" customHeight="1" spans="1:12">
      <c r="A64" s="140" t="s">
        <v>65</v>
      </c>
      <c r="B64" s="128">
        <f t="shared" ref="B64:F64" si="14">B65+B66</f>
        <v>33900</v>
      </c>
      <c r="C64" s="129">
        <v>0.147285772302694</v>
      </c>
      <c r="D64" s="128">
        <f t="shared" si="14"/>
        <v>34247</v>
      </c>
      <c r="E64" s="130">
        <f t="shared" si="11"/>
        <v>1.01023598820059</v>
      </c>
      <c r="F64" s="128">
        <f t="shared" si="14"/>
        <v>29548</v>
      </c>
      <c r="G64" s="128">
        <f t="shared" si="9"/>
        <v>4699</v>
      </c>
      <c r="H64" s="101">
        <f t="shared" si="10"/>
        <v>15.9029375930689</v>
      </c>
      <c r="I64" s="142"/>
      <c r="J64" s="142"/>
      <c r="K64" s="142"/>
      <c r="L64" s="142"/>
    </row>
    <row r="65" ht="17.1" customHeight="1" spans="1:12">
      <c r="A65" s="144" t="s">
        <v>66</v>
      </c>
      <c r="B65" s="136">
        <v>33900</v>
      </c>
      <c r="C65" s="134">
        <v>0.147285772302694</v>
      </c>
      <c r="D65" s="136">
        <v>34247</v>
      </c>
      <c r="E65" s="135">
        <f t="shared" si="11"/>
        <v>1.01023598820059</v>
      </c>
      <c r="F65" s="136">
        <v>29548</v>
      </c>
      <c r="G65" s="136">
        <f t="shared" si="9"/>
        <v>4699</v>
      </c>
      <c r="H65" s="106">
        <f t="shared" si="10"/>
        <v>15.9029375930689</v>
      </c>
      <c r="I65" s="143"/>
      <c r="J65" s="143"/>
      <c r="K65" s="143"/>
      <c r="L65" s="143"/>
    </row>
    <row r="66" ht="17.1" customHeight="1" spans="1:12">
      <c r="A66" s="144" t="s">
        <v>67</v>
      </c>
      <c r="B66" s="136"/>
      <c r="C66" s="134"/>
      <c r="D66" s="136"/>
      <c r="E66" s="135"/>
      <c r="F66" s="136"/>
      <c r="G66" s="136">
        <f t="shared" si="9"/>
        <v>0</v>
      </c>
      <c r="H66" s="106"/>
      <c r="I66" s="143"/>
      <c r="J66" s="143"/>
      <c r="K66" s="143"/>
      <c r="L66" s="143"/>
    </row>
    <row r="67" s="120" customFormat="1" ht="17.1" customHeight="1" spans="1:12">
      <c r="A67" s="140" t="s">
        <v>68</v>
      </c>
      <c r="B67" s="128">
        <v>151479</v>
      </c>
      <c r="C67" s="129">
        <v>1.52654490868151</v>
      </c>
      <c r="D67" s="128"/>
      <c r="E67" s="130">
        <f t="shared" si="11"/>
        <v>0</v>
      </c>
      <c r="F67" s="128"/>
      <c r="G67" s="128">
        <f t="shared" si="9"/>
        <v>0</v>
      </c>
      <c r="H67" s="101"/>
      <c r="I67" s="142"/>
      <c r="J67" s="142"/>
      <c r="K67" s="142"/>
      <c r="L67" s="142"/>
    </row>
    <row r="68" s="120" customFormat="1" ht="17.1" customHeight="1" spans="1:12">
      <c r="A68" s="140" t="s">
        <v>69</v>
      </c>
      <c r="B68" s="128">
        <v>29848</v>
      </c>
      <c r="C68" s="129">
        <v>0.412388208015899</v>
      </c>
      <c r="D68" s="128"/>
      <c r="E68" s="130">
        <f t="shared" si="11"/>
        <v>0</v>
      </c>
      <c r="F68" s="128"/>
      <c r="G68" s="128">
        <f t="shared" si="9"/>
        <v>0</v>
      </c>
      <c r="H68" s="101"/>
      <c r="I68" s="142"/>
      <c r="J68" s="142"/>
      <c r="K68" s="142"/>
      <c r="L68" s="142"/>
    </row>
    <row r="69" s="120" customFormat="1" ht="17.1" customHeight="1" spans="1:12">
      <c r="A69" s="145" t="s">
        <v>70</v>
      </c>
      <c r="B69" s="128">
        <f t="shared" ref="B69:F69" si="15">B6+B55+B59+B62+B63+B64+B67+B68</f>
        <v>635120</v>
      </c>
      <c r="C69" s="129">
        <v>0.137818416993466</v>
      </c>
      <c r="D69" s="128">
        <f t="shared" si="15"/>
        <v>327355</v>
      </c>
      <c r="E69" s="130">
        <f t="shared" si="11"/>
        <v>0.515422282403325</v>
      </c>
      <c r="F69" s="128">
        <f t="shared" si="15"/>
        <v>258235</v>
      </c>
      <c r="G69" s="128">
        <f t="shared" si="9"/>
        <v>69120</v>
      </c>
      <c r="H69" s="101">
        <f t="shared" si="10"/>
        <v>26.7663175015006</v>
      </c>
      <c r="I69" s="142"/>
      <c r="J69" s="142"/>
      <c r="K69" s="142"/>
      <c r="L69" s="142"/>
    </row>
    <row r="70" ht="17.1" customHeight="1" spans="1:12">
      <c r="A70" s="132"/>
      <c r="B70" s="136"/>
      <c r="C70" s="134"/>
      <c r="D70" s="136"/>
      <c r="E70" s="135"/>
      <c r="F70" s="136"/>
      <c r="G70" s="136">
        <f t="shared" si="9"/>
        <v>0</v>
      </c>
      <c r="H70" s="106"/>
      <c r="I70" s="143"/>
      <c r="J70" s="143"/>
      <c r="K70" s="143"/>
      <c r="L70" s="143"/>
    </row>
    <row r="71" ht="17.1" customHeight="1" spans="1:12">
      <c r="A71" s="127" t="s">
        <v>71</v>
      </c>
      <c r="B71" s="128"/>
      <c r="C71" s="134"/>
      <c r="D71" s="128"/>
      <c r="E71" s="135"/>
      <c r="F71" s="128"/>
      <c r="G71" s="136">
        <f t="shared" si="9"/>
        <v>0</v>
      </c>
      <c r="H71" s="106"/>
      <c r="I71" s="143"/>
      <c r="J71" s="143"/>
      <c r="K71" s="143"/>
      <c r="L71" s="143"/>
    </row>
    <row r="72" ht="17.1" customHeight="1" spans="1:12">
      <c r="A72" s="146" t="s">
        <v>72</v>
      </c>
      <c r="B72" s="136">
        <f t="shared" ref="B72:F72" si="16">B9+B10+B12+B16+B39</f>
        <v>88530</v>
      </c>
      <c r="C72" s="134">
        <v>0.100503449561812</v>
      </c>
      <c r="D72" s="136">
        <f t="shared" si="16"/>
        <v>51077</v>
      </c>
      <c r="E72" s="135">
        <f>D72/B72</f>
        <v>0.576945668135095</v>
      </c>
      <c r="F72" s="136">
        <f>F9+F10+F12+F16+F39</f>
        <v>42865</v>
      </c>
      <c r="G72" s="136">
        <f t="shared" si="9"/>
        <v>8212</v>
      </c>
      <c r="H72" s="106">
        <f t="shared" si="10"/>
        <v>19.1578210661379</v>
      </c>
      <c r="I72" s="143"/>
      <c r="J72" s="143"/>
      <c r="K72" s="143"/>
      <c r="L72" s="143"/>
    </row>
    <row r="73" ht="17.1" customHeight="1" spans="1:12">
      <c r="A73" s="146" t="s">
        <v>73</v>
      </c>
      <c r="B73" s="136">
        <f t="shared" ref="B73:F73" si="17">B13+B17+B14+B18+B19+B20+B21+B22+B23+B25+B26+B27+B28+B33+B36+B42+B24</f>
        <v>169956</v>
      </c>
      <c r="C73" s="134">
        <v>0.119671126746645</v>
      </c>
      <c r="D73" s="136">
        <f>D13+D17+D14+D18+D19+D20+D21+D22+D23+D25+D26+D27+D28+D33+D36+D42+D24-1</f>
        <v>91309</v>
      </c>
      <c r="E73" s="135">
        <f>D73/B73</f>
        <v>0.53725081785874</v>
      </c>
      <c r="F73" s="136">
        <f t="shared" si="17"/>
        <v>79140</v>
      </c>
      <c r="G73" s="136">
        <f t="shared" si="9"/>
        <v>12169</v>
      </c>
      <c r="H73" s="106">
        <f t="shared" si="10"/>
        <v>15.3765478898155</v>
      </c>
      <c r="I73" s="143"/>
      <c r="J73" s="143"/>
      <c r="K73" s="143"/>
      <c r="L73" s="143"/>
    </row>
    <row r="74" ht="17.1" customHeight="1" spans="1:12">
      <c r="A74" s="146" t="s">
        <v>74</v>
      </c>
      <c r="B74" s="136">
        <f t="shared" ref="B74:F74" si="18">B31+B32+B43+B44+B45+B46+B47+B48+B49+B50+B51+B52+B53+B54</f>
        <v>30155</v>
      </c>
      <c r="C74" s="134">
        <v>-0.000331510028178352</v>
      </c>
      <c r="D74" s="136">
        <f>D31+D32+D43+D44+D45+D46+D47+D48+D49+D50+D51+D52+D53+D54+1</f>
        <v>8066</v>
      </c>
      <c r="E74" s="135">
        <f>D74/B74</f>
        <v>0.267484662576687</v>
      </c>
      <c r="F74" s="136">
        <f t="shared" si="18"/>
        <v>9143</v>
      </c>
      <c r="G74" s="136">
        <f t="shared" si="9"/>
        <v>-1077</v>
      </c>
      <c r="H74" s="106">
        <f t="shared" si="10"/>
        <v>-11.7795034452587</v>
      </c>
      <c r="I74" s="143"/>
      <c r="J74" s="143"/>
      <c r="K74" s="143"/>
      <c r="L74" s="143"/>
    </row>
    <row r="75" ht="97.5" customHeight="1" spans="1:8">
      <c r="A75" s="147"/>
      <c r="B75" s="147"/>
      <c r="C75" s="147"/>
      <c r="D75" s="147"/>
      <c r="E75" s="147"/>
      <c r="F75" s="147"/>
      <c r="G75" s="147"/>
      <c r="H75" s="147"/>
    </row>
    <row r="76" ht="13.5" spans="1:1">
      <c r="A76" s="148"/>
    </row>
  </sheetData>
  <mergeCells count="5">
    <mergeCell ref="A2:H2"/>
    <mergeCell ref="B4:C4"/>
    <mergeCell ref="D4:H4"/>
    <mergeCell ref="A75:H75"/>
    <mergeCell ref="A4:A5"/>
  </mergeCells>
  <printOptions horizontalCentered="1"/>
  <pageMargins left="0.15625" right="0.15625" top="0.786805555555556" bottom="0.393055555555556" header="0.511805555555556" footer="0.511805555555556"/>
  <pageSetup paperSize="9" scale="83" fitToHeight="0" orientation="portrait" useFirstPageNumber="1"/>
  <headerFooter alignWithMargins="0" differentOddEven="1">
    <evenFooter>&amp;L-&amp;P-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44"/>
  <sheetViews>
    <sheetView showZeros="0" workbookViewId="0">
      <selection activeCell="A3" sqref="A3"/>
    </sheetView>
  </sheetViews>
  <sheetFormatPr defaultColWidth="9" defaultRowHeight="14.25"/>
  <cols>
    <col min="1" max="1" width="31.5" style="48" customWidth="1"/>
    <col min="2" max="2" width="13.125" style="48" customWidth="1"/>
    <col min="3" max="3" width="13.25" style="48" customWidth="1"/>
    <col min="4" max="4" width="13.875" style="48" customWidth="1"/>
    <col min="5" max="5" width="12" style="48" customWidth="1"/>
    <col min="6" max="6" width="13.25" style="48" customWidth="1"/>
    <col min="7" max="7" width="11.125" style="48" customWidth="1"/>
    <col min="8" max="8" width="13.25" style="48" customWidth="1"/>
    <col min="9" max="9" width="4.5" style="97" customWidth="1"/>
    <col min="10" max="16384" width="9" style="48"/>
  </cols>
  <sheetData>
    <row r="1" s="46" customFormat="1" ht="20.1" customHeight="1" spans="1:9">
      <c r="A1" s="46" t="s">
        <v>75</v>
      </c>
      <c r="I1" s="112"/>
    </row>
    <row r="2" s="95" customFormat="1" ht="33" customHeight="1" spans="1:9">
      <c r="A2" s="56" t="s">
        <v>76</v>
      </c>
      <c r="B2" s="56"/>
      <c r="C2" s="56"/>
      <c r="D2" s="56"/>
      <c r="E2" s="56"/>
      <c r="F2" s="56"/>
      <c r="G2" s="56"/>
      <c r="H2" s="56"/>
      <c r="I2" s="113"/>
    </row>
    <row r="3" ht="20.1" customHeight="1" spans="8:9">
      <c r="H3" s="57" t="s">
        <v>2</v>
      </c>
      <c r="I3" s="114"/>
    </row>
    <row r="4" ht="23.25" customHeight="1" spans="1:9">
      <c r="A4" s="32" t="s">
        <v>3</v>
      </c>
      <c r="B4" s="12" t="s">
        <v>4</v>
      </c>
      <c r="C4" s="13"/>
      <c r="D4" s="14" t="s">
        <v>5</v>
      </c>
      <c r="E4" s="14"/>
      <c r="F4" s="14"/>
      <c r="G4" s="14"/>
      <c r="H4" s="14"/>
      <c r="I4" s="48"/>
    </row>
    <row r="5" ht="26.25" spans="1:9">
      <c r="A5" s="33"/>
      <c r="B5" s="14" t="s">
        <v>6</v>
      </c>
      <c r="C5" s="14" t="s">
        <v>7</v>
      </c>
      <c r="D5" s="14" t="s">
        <v>8</v>
      </c>
      <c r="E5" s="14" t="s">
        <v>9</v>
      </c>
      <c r="F5" s="12" t="s">
        <v>10</v>
      </c>
      <c r="G5" s="16" t="s">
        <v>11</v>
      </c>
      <c r="H5" s="16" t="s">
        <v>12</v>
      </c>
      <c r="I5" s="48"/>
    </row>
    <row r="6" s="50" customFormat="1" ht="21" customHeight="1" spans="1:9">
      <c r="A6" s="98" t="s">
        <v>77</v>
      </c>
      <c r="B6" s="86">
        <f t="shared" ref="B6:F6" si="0">SUM(B7:B29)</f>
        <v>466784.3631</v>
      </c>
      <c r="C6" s="99">
        <v>0.1375203</v>
      </c>
      <c r="D6" s="86">
        <f>SUM(D7:D29)</f>
        <v>282865</v>
      </c>
      <c r="E6" s="100">
        <f>D6/B6</f>
        <v>0.605986451905634</v>
      </c>
      <c r="F6" s="86">
        <f t="shared" si="0"/>
        <v>216776</v>
      </c>
      <c r="G6" s="86">
        <f>D6-F6</f>
        <v>66089</v>
      </c>
      <c r="H6" s="101">
        <f>G6/F6*100</f>
        <v>30.4872310587888</v>
      </c>
      <c r="I6" s="115"/>
    </row>
    <row r="7" ht="21" customHeight="1" spans="1:9">
      <c r="A7" s="102" t="s">
        <v>78</v>
      </c>
      <c r="B7" s="88">
        <v>77403.3631</v>
      </c>
      <c r="C7" s="103">
        <v>0.599540474468393</v>
      </c>
      <c r="D7" s="104">
        <v>32732</v>
      </c>
      <c r="E7" s="105">
        <f t="shared" ref="E7:E44" si="1">D7/B7</f>
        <v>0.422875682516694</v>
      </c>
      <c r="F7" s="88">
        <v>23142</v>
      </c>
      <c r="G7" s="88">
        <f t="shared" ref="G7:G44" si="2">D7-F7</f>
        <v>9590</v>
      </c>
      <c r="H7" s="106">
        <f t="shared" ref="H7:H44" si="3">G7/F7*100</f>
        <v>41.4398064125832</v>
      </c>
      <c r="I7" s="116"/>
    </row>
    <row r="8" ht="21" customHeight="1" spans="1:9">
      <c r="A8" s="102" t="s">
        <v>79</v>
      </c>
      <c r="B8" s="88">
        <v>1616</v>
      </c>
      <c r="C8" s="103">
        <v>1.43740573152338</v>
      </c>
      <c r="D8" s="104">
        <v>241</v>
      </c>
      <c r="E8" s="105">
        <f t="shared" si="1"/>
        <v>0.149133663366337</v>
      </c>
      <c r="F8" s="88">
        <v>159</v>
      </c>
      <c r="G8" s="88">
        <f t="shared" si="2"/>
        <v>82</v>
      </c>
      <c r="H8" s="106">
        <f t="shared" si="3"/>
        <v>51.5723270440252</v>
      </c>
      <c r="I8" s="116"/>
    </row>
    <row r="9" ht="21" customHeight="1" spans="1:9">
      <c r="A9" s="102" t="s">
        <v>80</v>
      </c>
      <c r="B9" s="88">
        <v>7534</v>
      </c>
      <c r="C9" s="103">
        <v>-0.205358084590233</v>
      </c>
      <c r="D9" s="104">
        <v>7180</v>
      </c>
      <c r="E9" s="105">
        <f t="shared" si="1"/>
        <v>0.953013007698434</v>
      </c>
      <c r="F9" s="88">
        <v>4064</v>
      </c>
      <c r="G9" s="88">
        <f t="shared" si="2"/>
        <v>3116</v>
      </c>
      <c r="H9" s="106">
        <f t="shared" si="3"/>
        <v>76.6732283464567</v>
      </c>
      <c r="I9" s="116"/>
    </row>
    <row r="10" ht="21" customHeight="1" spans="1:9">
      <c r="A10" s="102" t="s">
        <v>81</v>
      </c>
      <c r="B10" s="88">
        <v>86966</v>
      </c>
      <c r="C10" s="103">
        <v>0.011375272130995</v>
      </c>
      <c r="D10" s="104">
        <v>52723</v>
      </c>
      <c r="E10" s="105">
        <f t="shared" si="1"/>
        <v>0.606248418922337</v>
      </c>
      <c r="F10" s="88">
        <v>39313</v>
      </c>
      <c r="G10" s="88">
        <f t="shared" si="2"/>
        <v>13410</v>
      </c>
      <c r="H10" s="106">
        <f t="shared" si="3"/>
        <v>34.1108539160074</v>
      </c>
      <c r="I10" s="116"/>
    </row>
    <row r="11" ht="21" customHeight="1" spans="1:9">
      <c r="A11" s="102" t="s">
        <v>82</v>
      </c>
      <c r="B11" s="88">
        <v>22930</v>
      </c>
      <c r="C11" s="103">
        <v>-0.175268855878862</v>
      </c>
      <c r="D11" s="104">
        <v>9200</v>
      </c>
      <c r="E11" s="105">
        <f t="shared" si="1"/>
        <v>0.401221107719145</v>
      </c>
      <c r="F11" s="88">
        <v>10404</v>
      </c>
      <c r="G11" s="88">
        <f t="shared" si="2"/>
        <v>-1204</v>
      </c>
      <c r="H11" s="106">
        <f t="shared" si="3"/>
        <v>-11.5724721261053</v>
      </c>
      <c r="I11" s="116"/>
    </row>
    <row r="12" ht="21" customHeight="1" spans="1:9">
      <c r="A12" s="102" t="s">
        <v>83</v>
      </c>
      <c r="B12" s="88">
        <v>7764</v>
      </c>
      <c r="C12" s="103">
        <v>0.4839124617737</v>
      </c>
      <c r="D12" s="104">
        <v>4119</v>
      </c>
      <c r="E12" s="105">
        <f t="shared" si="1"/>
        <v>0.530525502318393</v>
      </c>
      <c r="F12" s="88">
        <v>1775</v>
      </c>
      <c r="G12" s="88">
        <f t="shared" si="2"/>
        <v>2344</v>
      </c>
      <c r="H12" s="106">
        <f t="shared" si="3"/>
        <v>132.056338028169</v>
      </c>
      <c r="I12" s="116"/>
    </row>
    <row r="13" ht="21" customHeight="1" spans="1:9">
      <c r="A13" s="102" t="s">
        <v>84</v>
      </c>
      <c r="B13" s="88">
        <v>93035</v>
      </c>
      <c r="C13" s="103">
        <v>-0.0359882082314419</v>
      </c>
      <c r="D13" s="104">
        <v>48944</v>
      </c>
      <c r="E13" s="105">
        <f t="shared" si="1"/>
        <v>0.526081582200247</v>
      </c>
      <c r="F13" s="88">
        <v>33677</v>
      </c>
      <c r="G13" s="88">
        <f t="shared" si="2"/>
        <v>15267</v>
      </c>
      <c r="H13" s="106">
        <f t="shared" si="3"/>
        <v>45.3336104759925</v>
      </c>
      <c r="I13" s="116"/>
    </row>
    <row r="14" ht="21" customHeight="1" spans="1:9">
      <c r="A14" s="102" t="s">
        <v>85</v>
      </c>
      <c r="B14" s="88">
        <v>37387</v>
      </c>
      <c r="C14" s="103">
        <v>-0.293695426293616</v>
      </c>
      <c r="D14" s="104">
        <v>24387</v>
      </c>
      <c r="E14" s="105">
        <f t="shared" si="1"/>
        <v>0.652285553802124</v>
      </c>
      <c r="F14" s="88">
        <v>22757</v>
      </c>
      <c r="G14" s="88">
        <f t="shared" si="2"/>
        <v>1630</v>
      </c>
      <c r="H14" s="106">
        <f t="shared" si="3"/>
        <v>7.162631278288</v>
      </c>
      <c r="I14" s="116"/>
    </row>
    <row r="15" ht="21" customHeight="1" spans="1:9">
      <c r="A15" s="102" t="s">
        <v>86</v>
      </c>
      <c r="B15" s="88">
        <v>1655</v>
      </c>
      <c r="C15" s="103">
        <v>-0.907402226822582</v>
      </c>
      <c r="D15" s="104">
        <v>1505</v>
      </c>
      <c r="E15" s="105">
        <f t="shared" si="1"/>
        <v>0.909365558912387</v>
      </c>
      <c r="F15" s="88">
        <v>15568</v>
      </c>
      <c r="G15" s="88">
        <f t="shared" si="2"/>
        <v>-14063</v>
      </c>
      <c r="H15" s="106">
        <f t="shared" si="3"/>
        <v>-90.3327338129496</v>
      </c>
      <c r="I15" s="116"/>
    </row>
    <row r="16" ht="21" customHeight="1" spans="1:9">
      <c r="A16" s="102" t="s">
        <v>87</v>
      </c>
      <c r="B16" s="88">
        <v>40638</v>
      </c>
      <c r="C16" s="103">
        <v>3.30031957671958</v>
      </c>
      <c r="D16" s="104">
        <v>15518</v>
      </c>
      <c r="E16" s="105">
        <f t="shared" si="1"/>
        <v>0.381859343471628</v>
      </c>
      <c r="F16" s="88">
        <v>4826</v>
      </c>
      <c r="G16" s="88">
        <f t="shared" si="2"/>
        <v>10692</v>
      </c>
      <c r="H16" s="106">
        <f t="shared" si="3"/>
        <v>221.549937836718</v>
      </c>
      <c r="I16" s="116"/>
    </row>
    <row r="17" ht="21" customHeight="1" spans="1:9">
      <c r="A17" s="102" t="s">
        <v>88</v>
      </c>
      <c r="B17" s="88">
        <v>23082</v>
      </c>
      <c r="C17" s="103">
        <v>0.18782060518732</v>
      </c>
      <c r="D17" s="104">
        <v>15072</v>
      </c>
      <c r="E17" s="105">
        <f t="shared" si="1"/>
        <v>0.652976345204055</v>
      </c>
      <c r="F17" s="88">
        <v>8536</v>
      </c>
      <c r="G17" s="88">
        <f t="shared" si="2"/>
        <v>6536</v>
      </c>
      <c r="H17" s="106">
        <f t="shared" si="3"/>
        <v>76.5698219306467</v>
      </c>
      <c r="I17" s="116"/>
    </row>
    <row r="18" ht="21" customHeight="1" spans="1:9">
      <c r="A18" s="102" t="s">
        <v>89</v>
      </c>
      <c r="B18" s="88">
        <v>6499</v>
      </c>
      <c r="C18" s="103">
        <v>0.917674830333432</v>
      </c>
      <c r="D18" s="104">
        <v>2099</v>
      </c>
      <c r="E18" s="105">
        <f t="shared" si="1"/>
        <v>0.322972765040775</v>
      </c>
      <c r="F18" s="88">
        <v>1922</v>
      </c>
      <c r="G18" s="88">
        <f t="shared" si="2"/>
        <v>177</v>
      </c>
      <c r="H18" s="106">
        <f t="shared" si="3"/>
        <v>9.20915712799168</v>
      </c>
      <c r="I18" s="116"/>
    </row>
    <row r="19" ht="21" customHeight="1" spans="1:9">
      <c r="A19" s="102" t="s">
        <v>90</v>
      </c>
      <c r="B19" s="88">
        <v>1234</v>
      </c>
      <c r="C19" s="103">
        <v>1.8617</v>
      </c>
      <c r="D19" s="104">
        <v>707</v>
      </c>
      <c r="E19" s="105">
        <f t="shared" si="1"/>
        <v>0.572933549432739</v>
      </c>
      <c r="F19" s="88">
        <v>472</v>
      </c>
      <c r="G19" s="88">
        <f t="shared" si="2"/>
        <v>235</v>
      </c>
      <c r="H19" s="106">
        <f t="shared" si="3"/>
        <v>49.7881355932203</v>
      </c>
      <c r="I19" s="116"/>
    </row>
    <row r="20" ht="21" customHeight="1" spans="1:9">
      <c r="A20" s="102" t="s">
        <v>91</v>
      </c>
      <c r="B20" s="88">
        <v>1446</v>
      </c>
      <c r="C20" s="103">
        <v>-0.641280079384768</v>
      </c>
      <c r="D20" s="104">
        <v>117</v>
      </c>
      <c r="E20" s="105">
        <f t="shared" si="1"/>
        <v>0.0809128630705394</v>
      </c>
      <c r="F20" s="88">
        <v>702</v>
      </c>
      <c r="G20" s="88">
        <f t="shared" si="2"/>
        <v>-585</v>
      </c>
      <c r="H20" s="106">
        <f t="shared" si="3"/>
        <v>-83.3333333333333</v>
      </c>
      <c r="I20" s="116"/>
    </row>
    <row r="21" ht="21" customHeight="1" spans="1:9">
      <c r="A21" s="102" t="s">
        <v>92</v>
      </c>
      <c r="B21" s="88">
        <v>561</v>
      </c>
      <c r="C21" s="103">
        <v>-0.198571428571429</v>
      </c>
      <c r="D21" s="104">
        <v>58</v>
      </c>
      <c r="E21" s="105">
        <f t="shared" si="1"/>
        <v>0.103386809269162</v>
      </c>
      <c r="F21" s="88">
        <v>264</v>
      </c>
      <c r="G21" s="88">
        <f t="shared" si="2"/>
        <v>-206</v>
      </c>
      <c r="H21" s="106">
        <f t="shared" si="3"/>
        <v>-78.030303030303</v>
      </c>
      <c r="I21" s="116"/>
    </row>
    <row r="22" ht="21" customHeight="1" spans="1:9">
      <c r="A22" s="102" t="s">
        <v>93</v>
      </c>
      <c r="B22" s="88"/>
      <c r="C22" s="103">
        <v>0</v>
      </c>
      <c r="D22" s="104"/>
      <c r="E22" s="105"/>
      <c r="F22" s="88"/>
      <c r="G22" s="88">
        <f t="shared" si="2"/>
        <v>0</v>
      </c>
      <c r="H22" s="106"/>
      <c r="I22" s="116"/>
    </row>
    <row r="23" ht="21" customHeight="1" spans="1:9">
      <c r="A23" s="102" t="s">
        <v>94</v>
      </c>
      <c r="B23" s="88">
        <v>324</v>
      </c>
      <c r="C23" s="103">
        <v>-0.826645264847512</v>
      </c>
      <c r="D23" s="104">
        <v>3434</v>
      </c>
      <c r="E23" s="105">
        <f t="shared" si="1"/>
        <v>10.5987654320988</v>
      </c>
      <c r="F23" s="88">
        <v>514</v>
      </c>
      <c r="G23" s="88">
        <f t="shared" si="2"/>
        <v>2920</v>
      </c>
      <c r="H23" s="106">
        <f t="shared" si="3"/>
        <v>568.093385214008</v>
      </c>
      <c r="I23" s="116"/>
    </row>
    <row r="24" ht="21" customHeight="1" spans="1:9">
      <c r="A24" s="102" t="s">
        <v>95</v>
      </c>
      <c r="B24" s="88">
        <v>181</v>
      </c>
      <c r="C24" s="103">
        <v>0.222972972972973</v>
      </c>
      <c r="D24" s="104">
        <v>16</v>
      </c>
      <c r="E24" s="105">
        <f t="shared" si="1"/>
        <v>0.0883977900552486</v>
      </c>
      <c r="F24" s="88">
        <v>39</v>
      </c>
      <c r="G24" s="88">
        <f t="shared" si="2"/>
        <v>-23</v>
      </c>
      <c r="H24" s="106">
        <f t="shared" si="3"/>
        <v>-58.974358974359</v>
      </c>
      <c r="I24" s="116"/>
    </row>
    <row r="25" ht="21" customHeight="1" spans="1:9">
      <c r="A25" s="102" t="s">
        <v>96</v>
      </c>
      <c r="B25" s="88">
        <v>1992</v>
      </c>
      <c r="C25" s="103">
        <v>-0.0432276657060519</v>
      </c>
      <c r="D25" s="104">
        <v>1908</v>
      </c>
      <c r="E25" s="105">
        <f t="shared" si="1"/>
        <v>0.957831325301205</v>
      </c>
      <c r="F25" s="88">
        <v>1891</v>
      </c>
      <c r="G25" s="88">
        <f t="shared" si="2"/>
        <v>17</v>
      </c>
      <c r="H25" s="106">
        <f t="shared" si="3"/>
        <v>0.898995240613432</v>
      </c>
      <c r="I25" s="116"/>
    </row>
    <row r="26" ht="21" customHeight="1" spans="1:9">
      <c r="A26" s="102" t="s">
        <v>97</v>
      </c>
      <c r="B26" s="88">
        <v>9843</v>
      </c>
      <c r="C26" s="103">
        <v>3.4498191681736</v>
      </c>
      <c r="D26" s="104">
        <v>4814</v>
      </c>
      <c r="E26" s="105">
        <f t="shared" si="1"/>
        <v>0.489078532967591</v>
      </c>
      <c r="F26" s="88">
        <v>2212</v>
      </c>
      <c r="G26" s="88">
        <f t="shared" si="2"/>
        <v>2602</v>
      </c>
      <c r="H26" s="106">
        <f t="shared" si="3"/>
        <v>117.631103074141</v>
      </c>
      <c r="I26" s="116"/>
    </row>
    <row r="27" ht="21" customHeight="1" spans="1:9">
      <c r="A27" s="102" t="s">
        <v>98</v>
      </c>
      <c r="B27" s="88">
        <v>62</v>
      </c>
      <c r="C27" s="103">
        <v>0</v>
      </c>
      <c r="D27" s="104">
        <v>54</v>
      </c>
      <c r="E27" s="105">
        <f t="shared" si="1"/>
        <v>0.870967741935484</v>
      </c>
      <c r="F27" s="88"/>
      <c r="G27" s="88">
        <f t="shared" si="2"/>
        <v>54</v>
      </c>
      <c r="H27" s="106"/>
      <c r="I27" s="116"/>
    </row>
    <row r="28" ht="21" customHeight="1" spans="1:9">
      <c r="A28" s="102" t="s">
        <v>99</v>
      </c>
      <c r="B28" s="88">
        <v>39712</v>
      </c>
      <c r="C28" s="103">
        <v>0.682783168778338</v>
      </c>
      <c r="D28" s="107">
        <v>58037</v>
      </c>
      <c r="E28" s="105">
        <f t="shared" si="1"/>
        <v>1.46144742143433</v>
      </c>
      <c r="F28" s="88">
        <v>44539</v>
      </c>
      <c r="G28" s="88">
        <f t="shared" si="2"/>
        <v>13498</v>
      </c>
      <c r="H28" s="106">
        <f t="shared" si="3"/>
        <v>30.3060239340802</v>
      </c>
      <c r="I28" s="116"/>
    </row>
    <row r="29" ht="21" customHeight="1" spans="1:9">
      <c r="A29" s="102" t="s">
        <v>100</v>
      </c>
      <c r="B29" s="88">
        <v>4920</v>
      </c>
      <c r="C29" s="103">
        <v>0</v>
      </c>
      <c r="D29" s="88"/>
      <c r="E29" s="105">
        <f t="shared" si="1"/>
        <v>0</v>
      </c>
      <c r="F29" s="88"/>
      <c r="G29" s="88">
        <f t="shared" si="2"/>
        <v>0</v>
      </c>
      <c r="H29" s="106"/>
      <c r="I29" s="116"/>
    </row>
    <row r="30" s="50" customFormat="1" ht="21" customHeight="1" spans="1:9">
      <c r="A30" s="98" t="s">
        <v>101</v>
      </c>
      <c r="B30" s="86">
        <v>50161</v>
      </c>
      <c r="C30" s="99">
        <v>2.53221604112386</v>
      </c>
      <c r="D30" s="86">
        <v>49863</v>
      </c>
      <c r="E30" s="100">
        <f t="shared" si="1"/>
        <v>0.994059129602679</v>
      </c>
      <c r="F30" s="86">
        <v>10888</v>
      </c>
      <c r="G30" s="86">
        <f t="shared" si="2"/>
        <v>38975</v>
      </c>
      <c r="H30" s="101">
        <f t="shared" si="3"/>
        <v>357.962894930198</v>
      </c>
      <c r="I30" s="115"/>
    </row>
    <row r="31" s="96" customFormat="1" ht="21" customHeight="1" spans="1:9">
      <c r="A31" s="108" t="s">
        <v>102</v>
      </c>
      <c r="B31" s="86">
        <f t="shared" ref="B31:F31" si="4">B32+B33+B34</f>
        <v>84275</v>
      </c>
      <c r="C31" s="99">
        <v>0.2058</v>
      </c>
      <c r="D31" s="109">
        <f t="shared" si="4"/>
        <v>83830</v>
      </c>
      <c r="E31" s="100">
        <f t="shared" si="1"/>
        <v>0.994719667754376</v>
      </c>
      <c r="F31" s="86">
        <f t="shared" si="4"/>
        <v>27876</v>
      </c>
      <c r="G31" s="86">
        <f t="shared" si="2"/>
        <v>55954</v>
      </c>
      <c r="H31" s="101">
        <f t="shared" si="3"/>
        <v>200.724637681159</v>
      </c>
      <c r="I31" s="50"/>
    </row>
    <row r="32" s="97" customFormat="1" ht="21" customHeight="1" spans="1:9">
      <c r="A32" s="110" t="s">
        <v>103</v>
      </c>
      <c r="B32" s="88">
        <v>30000</v>
      </c>
      <c r="C32" s="103">
        <v>0</v>
      </c>
      <c r="D32" s="107">
        <v>30000</v>
      </c>
      <c r="E32" s="105">
        <f t="shared" si="1"/>
        <v>1</v>
      </c>
      <c r="F32" s="88"/>
      <c r="G32" s="88">
        <f t="shared" si="2"/>
        <v>30000</v>
      </c>
      <c r="H32" s="106"/>
      <c r="I32" s="53"/>
    </row>
    <row r="33" ht="21" customHeight="1" spans="1:8">
      <c r="A33" s="110" t="s">
        <v>104</v>
      </c>
      <c r="B33" s="88">
        <v>14501</v>
      </c>
      <c r="C33" s="103">
        <v>0</v>
      </c>
      <c r="D33" s="107">
        <v>14501</v>
      </c>
      <c r="E33" s="105">
        <f t="shared" si="1"/>
        <v>1</v>
      </c>
      <c r="F33" s="88"/>
      <c r="G33" s="88">
        <f t="shared" si="2"/>
        <v>14501</v>
      </c>
      <c r="H33" s="106"/>
    </row>
    <row r="34" ht="21" customHeight="1" spans="1:8">
      <c r="A34" s="110" t="s">
        <v>105</v>
      </c>
      <c r="B34" s="88">
        <v>39774</v>
      </c>
      <c r="C34" s="103">
        <v>-0.0152</v>
      </c>
      <c r="D34" s="107">
        <v>39329</v>
      </c>
      <c r="E34" s="105">
        <f t="shared" si="1"/>
        <v>0.988811786594258</v>
      </c>
      <c r="F34" s="88">
        <v>27876</v>
      </c>
      <c r="G34" s="88">
        <f t="shared" si="2"/>
        <v>11453</v>
      </c>
      <c r="H34" s="106">
        <f t="shared" si="3"/>
        <v>41.0855215956378</v>
      </c>
    </row>
    <row r="35" s="50" customFormat="1" ht="21" customHeight="1" spans="1:9">
      <c r="A35" s="98" t="s">
        <v>106</v>
      </c>
      <c r="B35" s="86"/>
      <c r="C35" s="99">
        <v>0</v>
      </c>
      <c r="D35" s="109"/>
      <c r="E35" s="100"/>
      <c r="F35" s="86"/>
      <c r="G35" s="86">
        <f t="shared" si="2"/>
        <v>0</v>
      </c>
      <c r="H35" s="101"/>
      <c r="I35" s="96"/>
    </row>
    <row r="36" s="50" customFormat="1" ht="21" customHeight="1" spans="1:9">
      <c r="A36" s="98" t="s">
        <v>107</v>
      </c>
      <c r="B36" s="86"/>
      <c r="C36" s="99">
        <v>0</v>
      </c>
      <c r="D36" s="109"/>
      <c r="E36" s="100"/>
      <c r="F36" s="86"/>
      <c r="G36" s="86">
        <f t="shared" si="2"/>
        <v>0</v>
      </c>
      <c r="H36" s="101"/>
      <c r="I36" s="96"/>
    </row>
    <row r="37" s="50" customFormat="1" ht="21" customHeight="1" spans="1:9">
      <c r="A37" s="98" t="s">
        <v>108</v>
      </c>
      <c r="B37" s="86"/>
      <c r="C37" s="99">
        <v>0</v>
      </c>
      <c r="D37" s="109"/>
      <c r="E37" s="100"/>
      <c r="F37" s="86"/>
      <c r="G37" s="86">
        <f t="shared" si="2"/>
        <v>0</v>
      </c>
      <c r="H37" s="101"/>
      <c r="I37" s="96"/>
    </row>
    <row r="38" s="50" customFormat="1" ht="21" customHeight="1" spans="1:9">
      <c r="A38" s="98" t="s">
        <v>109</v>
      </c>
      <c r="B38" s="86"/>
      <c r="C38" s="99">
        <v>0</v>
      </c>
      <c r="D38" s="109"/>
      <c r="E38" s="100"/>
      <c r="F38" s="86"/>
      <c r="G38" s="86">
        <f t="shared" si="2"/>
        <v>0</v>
      </c>
      <c r="H38" s="101"/>
      <c r="I38" s="96"/>
    </row>
    <row r="39" s="50" customFormat="1" ht="21" customHeight="1" spans="1:9">
      <c r="A39" s="98" t="s">
        <v>110</v>
      </c>
      <c r="B39" s="86"/>
      <c r="C39" s="99">
        <v>0</v>
      </c>
      <c r="D39" s="109"/>
      <c r="E39" s="100"/>
      <c r="F39" s="86"/>
      <c r="G39" s="86">
        <f t="shared" si="2"/>
        <v>0</v>
      </c>
      <c r="H39" s="101"/>
      <c r="I39" s="96"/>
    </row>
    <row r="40" s="50" customFormat="1" ht="21" customHeight="1" spans="1:9">
      <c r="A40" s="111" t="s">
        <v>111</v>
      </c>
      <c r="B40" s="86">
        <f t="shared" ref="B40:F40" si="5">B6+B30+B31+B35+B36+B37+B38+B39</f>
        <v>601220.3631</v>
      </c>
      <c r="C40" s="99">
        <v>0.2114</v>
      </c>
      <c r="D40" s="109">
        <f t="shared" si="5"/>
        <v>416558</v>
      </c>
      <c r="E40" s="100">
        <f t="shared" si="1"/>
        <v>0.692854110682733</v>
      </c>
      <c r="F40" s="86">
        <f t="shared" si="5"/>
        <v>255540</v>
      </c>
      <c r="G40" s="86">
        <f t="shared" si="2"/>
        <v>161018</v>
      </c>
      <c r="H40" s="101">
        <f t="shared" si="3"/>
        <v>63.0108789230649</v>
      </c>
      <c r="I40" s="96"/>
    </row>
    <row r="41" s="50" customFormat="1" ht="21" customHeight="1" spans="1:9">
      <c r="A41" s="98" t="s">
        <v>112</v>
      </c>
      <c r="B41" s="86"/>
      <c r="C41" s="99">
        <v>0</v>
      </c>
      <c r="D41" s="109"/>
      <c r="E41" s="100"/>
      <c r="F41" s="86"/>
      <c r="G41" s="86">
        <f t="shared" si="2"/>
        <v>0</v>
      </c>
      <c r="H41" s="101"/>
      <c r="I41" s="96"/>
    </row>
    <row r="42" s="50" customFormat="1" ht="21" customHeight="1" spans="1:9">
      <c r="A42" s="98" t="s">
        <v>113</v>
      </c>
      <c r="B42" s="86">
        <f>一般收!B69-B40</f>
        <v>33899.6369</v>
      </c>
      <c r="C42" s="99">
        <v>0</v>
      </c>
      <c r="D42" s="109"/>
      <c r="E42" s="100">
        <f t="shared" si="1"/>
        <v>0</v>
      </c>
      <c r="F42" s="86"/>
      <c r="G42" s="86">
        <f t="shared" si="2"/>
        <v>0</v>
      </c>
      <c r="H42" s="101"/>
      <c r="I42" s="96"/>
    </row>
    <row r="43" ht="21" customHeight="1" spans="1:8">
      <c r="A43" s="110" t="s">
        <v>114</v>
      </c>
      <c r="B43" s="88">
        <f>B42</f>
        <v>33899.6369</v>
      </c>
      <c r="C43" s="103">
        <v>0</v>
      </c>
      <c r="D43" s="107"/>
      <c r="E43" s="105">
        <f t="shared" si="1"/>
        <v>0</v>
      </c>
      <c r="F43" s="88"/>
      <c r="G43" s="88">
        <f t="shared" si="2"/>
        <v>0</v>
      </c>
      <c r="H43" s="106"/>
    </row>
    <row r="44" ht="21" customHeight="1" spans="1:8">
      <c r="A44" s="110" t="s">
        <v>67</v>
      </c>
      <c r="B44" s="88"/>
      <c r="C44" s="103">
        <v>0</v>
      </c>
      <c r="D44" s="107"/>
      <c r="E44" s="105"/>
      <c r="F44" s="88"/>
      <c r="G44" s="88">
        <f t="shared" si="2"/>
        <v>0</v>
      </c>
      <c r="H44" s="106"/>
    </row>
  </sheetData>
  <mergeCells count="4">
    <mergeCell ref="A2:H2"/>
    <mergeCell ref="B4:C4"/>
    <mergeCell ref="D4:H4"/>
    <mergeCell ref="A4:A5"/>
  </mergeCells>
  <printOptions horizontalCentered="1"/>
  <pageMargins left="0.15625" right="0.15625" top="0.786805555555556" bottom="0.786805555555556" header="0.511805555555556" footer="0.511805555555556"/>
  <pageSetup paperSize="9" scale="85" firstPageNumber="33" fitToHeight="0" orientation="portrait" useFirstPageNumber="1"/>
  <headerFooter alignWithMargins="0">
    <evenFooter>&amp;L-&amp;P&amp;--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L33"/>
  <sheetViews>
    <sheetView showZeros="0" workbookViewId="0">
      <selection activeCell="L25" sqref="L25"/>
    </sheetView>
  </sheetViews>
  <sheetFormatPr defaultColWidth="9" defaultRowHeight="14.25"/>
  <cols>
    <col min="1" max="1" width="31.5" style="82" customWidth="1"/>
    <col min="2" max="2" width="13.75" style="82" customWidth="1"/>
    <col min="3" max="3" width="14" style="82" customWidth="1"/>
    <col min="4" max="4" width="14" style="83" customWidth="1"/>
    <col min="5" max="5" width="12.625" style="83" customWidth="1"/>
    <col min="6" max="6" width="13.5" style="83" customWidth="1"/>
    <col min="7" max="7" width="10.625" style="83" customWidth="1"/>
    <col min="8" max="8" width="14.5" style="83" customWidth="1"/>
    <col min="9" max="10" width="8" style="82" customWidth="1"/>
    <col min="11" max="11" width="8.875" style="82" customWidth="1"/>
    <col min="12" max="16384" width="9" style="82"/>
  </cols>
  <sheetData>
    <row r="1" s="46" customFormat="1" ht="20.1" customHeight="1" spans="1:1">
      <c r="A1" s="46" t="s">
        <v>115</v>
      </c>
    </row>
    <row r="2" s="79" customFormat="1" ht="33" customHeight="1" spans="1:8">
      <c r="A2" s="56" t="s">
        <v>116</v>
      </c>
      <c r="B2" s="56"/>
      <c r="C2" s="56"/>
      <c r="D2" s="56"/>
      <c r="E2" s="56"/>
      <c r="F2" s="56"/>
      <c r="G2" s="56"/>
      <c r="H2" s="56"/>
    </row>
    <row r="3" ht="20.1" customHeight="1" spans="1:8">
      <c r="A3" s="48"/>
      <c r="B3" s="48"/>
      <c r="C3" s="48"/>
      <c r="D3" s="82"/>
      <c r="E3" s="82"/>
      <c r="F3" s="82"/>
      <c r="G3" s="82"/>
      <c r="H3" s="84" t="s">
        <v>2</v>
      </c>
    </row>
    <row r="4" s="49" customFormat="1" ht="21" customHeight="1" spans="1:8">
      <c r="A4" s="32" t="s">
        <v>3</v>
      </c>
      <c r="B4" s="12" t="s">
        <v>4</v>
      </c>
      <c r="C4" s="13"/>
      <c r="D4" s="14" t="s">
        <v>5</v>
      </c>
      <c r="E4" s="14"/>
      <c r="F4" s="14"/>
      <c r="G4" s="14"/>
      <c r="H4" s="14"/>
    </row>
    <row r="5" s="49" customFormat="1" ht="26.25" spans="1:8">
      <c r="A5" s="33"/>
      <c r="B5" s="14" t="s">
        <v>6</v>
      </c>
      <c r="C5" s="14" t="s">
        <v>7</v>
      </c>
      <c r="D5" s="14" t="s">
        <v>8</v>
      </c>
      <c r="E5" s="14" t="s">
        <v>9</v>
      </c>
      <c r="F5" s="12" t="s">
        <v>10</v>
      </c>
      <c r="G5" s="16" t="s">
        <v>11</v>
      </c>
      <c r="H5" s="16" t="s">
        <v>12</v>
      </c>
    </row>
    <row r="6" s="80" customFormat="1" ht="25" customHeight="1" spans="1:8">
      <c r="A6" s="85" t="s">
        <v>117</v>
      </c>
      <c r="B6" s="86">
        <f t="shared" ref="B6:F6" si="0">B7+B14+B17+B21</f>
        <v>428546</v>
      </c>
      <c r="C6" s="60">
        <v>0.0883099864896437</v>
      </c>
      <c r="D6" s="86">
        <f t="shared" si="0"/>
        <v>216244</v>
      </c>
      <c r="E6" s="61">
        <f t="shared" ref="E6:E9" si="1">D6/B6</f>
        <v>0.504599272890191</v>
      </c>
      <c r="F6" s="59">
        <f t="shared" si="0"/>
        <v>258299</v>
      </c>
      <c r="G6" s="86">
        <f>D6-F6</f>
        <v>-42055</v>
      </c>
      <c r="H6" s="61">
        <f t="shared" ref="H6:H10" si="2">G6/F6</f>
        <v>-0.162815187050666</v>
      </c>
    </row>
    <row r="7" s="49" customFormat="1" ht="25" customHeight="1" spans="1:12">
      <c r="A7" s="87" t="s">
        <v>118</v>
      </c>
      <c r="B7" s="88">
        <f t="shared" ref="B7:F7" si="3">SUM(B8:B13)</f>
        <v>428296</v>
      </c>
      <c r="C7" s="64">
        <v>0.0904415527543899</v>
      </c>
      <c r="D7" s="88">
        <f t="shared" si="3"/>
        <v>216227</v>
      </c>
      <c r="E7" s="65">
        <f t="shared" si="1"/>
        <v>0.504854119580851</v>
      </c>
      <c r="F7" s="63">
        <f t="shared" si="3"/>
        <v>257648</v>
      </c>
      <c r="G7" s="88">
        <f t="shared" ref="G7:G31" si="4">D7-F7</f>
        <v>-41421</v>
      </c>
      <c r="H7" s="65">
        <f t="shared" si="2"/>
        <v>-0.160765851083649</v>
      </c>
      <c r="I7" s="76"/>
      <c r="J7" s="76"/>
      <c r="K7" s="76"/>
      <c r="L7" s="76"/>
    </row>
    <row r="8" s="49" customFormat="1" ht="25" customHeight="1" spans="1:12">
      <c r="A8" s="89" t="s">
        <v>119</v>
      </c>
      <c r="B8" s="88"/>
      <c r="C8" s="64"/>
      <c r="D8" s="88"/>
      <c r="E8" s="65"/>
      <c r="F8" s="63"/>
      <c r="G8" s="88">
        <f t="shared" si="4"/>
        <v>0</v>
      </c>
      <c r="H8" s="65"/>
      <c r="I8" s="76"/>
      <c r="J8" s="76"/>
      <c r="K8" s="76"/>
      <c r="L8" s="76"/>
    </row>
    <row r="9" s="49" customFormat="1" ht="25" customHeight="1" spans="1:12">
      <c r="A9" s="89" t="s">
        <v>120</v>
      </c>
      <c r="B9" s="88">
        <v>420476</v>
      </c>
      <c r="C9" s="64">
        <v>0.0986173092398859</v>
      </c>
      <c r="D9" s="88">
        <v>209235</v>
      </c>
      <c r="E9" s="65">
        <f t="shared" si="1"/>
        <v>0.497614608205938</v>
      </c>
      <c r="F9" s="63">
        <v>256333</v>
      </c>
      <c r="G9" s="88">
        <f t="shared" si="4"/>
        <v>-47098</v>
      </c>
      <c r="H9" s="65">
        <f t="shared" si="2"/>
        <v>-0.183737560126866</v>
      </c>
      <c r="I9" s="76"/>
      <c r="J9" s="76"/>
      <c r="K9" s="76"/>
      <c r="L9" s="76"/>
    </row>
    <row r="10" s="49" customFormat="1" ht="25" customHeight="1" spans="1:12">
      <c r="A10" s="89" t="s">
        <v>121</v>
      </c>
      <c r="B10" s="88"/>
      <c r="C10" s="64"/>
      <c r="D10" s="88"/>
      <c r="E10" s="65"/>
      <c r="F10" s="63">
        <v>753</v>
      </c>
      <c r="G10" s="88">
        <f t="shared" si="4"/>
        <v>-753</v>
      </c>
      <c r="H10" s="65">
        <f t="shared" si="2"/>
        <v>-1</v>
      </c>
      <c r="I10" s="76"/>
      <c r="J10" s="76"/>
      <c r="K10" s="76"/>
      <c r="L10" s="76"/>
    </row>
    <row r="11" s="49" customFormat="1" ht="25" customHeight="1" spans="1:12">
      <c r="A11" s="89" t="s">
        <v>122</v>
      </c>
      <c r="B11" s="88"/>
      <c r="C11" s="64"/>
      <c r="D11" s="88"/>
      <c r="E11" s="65"/>
      <c r="F11" s="63"/>
      <c r="G11" s="88">
        <f t="shared" si="4"/>
        <v>0</v>
      </c>
      <c r="H11" s="65"/>
      <c r="I11" s="76"/>
      <c r="J11" s="76"/>
      <c r="K11" s="76"/>
      <c r="L11" s="76"/>
    </row>
    <row r="12" s="49" customFormat="1" ht="25" customHeight="1" spans="1:12">
      <c r="A12" s="89" t="s">
        <v>123</v>
      </c>
      <c r="B12" s="88">
        <v>2820</v>
      </c>
      <c r="C12" s="64">
        <v>-0.0571715145436309</v>
      </c>
      <c r="D12" s="88">
        <v>1310</v>
      </c>
      <c r="E12" s="65">
        <f>D12/B12</f>
        <v>0.464539007092199</v>
      </c>
      <c r="F12" s="63">
        <v>562</v>
      </c>
      <c r="G12" s="88">
        <f t="shared" si="4"/>
        <v>748</v>
      </c>
      <c r="H12" s="65">
        <f>G12/F12</f>
        <v>1.33096085409253</v>
      </c>
      <c r="I12" s="76"/>
      <c r="J12" s="76"/>
      <c r="K12" s="76"/>
      <c r="L12" s="76"/>
    </row>
    <row r="13" s="49" customFormat="1" ht="25" customHeight="1" spans="1:12">
      <c r="A13" s="89" t="s">
        <v>124</v>
      </c>
      <c r="B13" s="88">
        <v>5000</v>
      </c>
      <c r="C13" s="64">
        <v>-0.0599736792630194</v>
      </c>
      <c r="D13" s="88">
        <v>5682</v>
      </c>
      <c r="E13" s="65">
        <f>D13/B13</f>
        <v>1.1364</v>
      </c>
      <c r="F13" s="63"/>
      <c r="G13" s="88">
        <f t="shared" si="4"/>
        <v>5682</v>
      </c>
      <c r="H13" s="65"/>
      <c r="I13" s="76"/>
      <c r="J13" s="76"/>
      <c r="K13" s="76"/>
      <c r="L13" s="76"/>
    </row>
    <row r="14" s="49" customFormat="1" ht="25" customHeight="1" spans="1:12">
      <c r="A14" s="90" t="s">
        <v>125</v>
      </c>
      <c r="B14" s="88">
        <f t="shared" ref="B14:F14" si="5">B15+B16</f>
        <v>0</v>
      </c>
      <c r="C14" s="64"/>
      <c r="D14" s="88">
        <f t="shared" si="5"/>
        <v>0</v>
      </c>
      <c r="E14" s="65"/>
      <c r="F14" s="63">
        <f t="shared" si="5"/>
        <v>0</v>
      </c>
      <c r="G14" s="88">
        <f t="shared" si="4"/>
        <v>0</v>
      </c>
      <c r="H14" s="65"/>
      <c r="I14" s="76"/>
      <c r="J14" s="76"/>
      <c r="K14" s="76"/>
      <c r="L14" s="76"/>
    </row>
    <row r="15" s="49" customFormat="1" ht="25" customHeight="1" spans="1:12">
      <c r="A15" s="91" t="s">
        <v>126</v>
      </c>
      <c r="B15" s="88"/>
      <c r="C15" s="64"/>
      <c r="D15" s="88"/>
      <c r="E15" s="65"/>
      <c r="F15" s="63"/>
      <c r="G15" s="88">
        <f t="shared" si="4"/>
        <v>0</v>
      </c>
      <c r="H15" s="65"/>
      <c r="I15" s="76"/>
      <c r="J15" s="76"/>
      <c r="K15" s="76"/>
      <c r="L15" s="76"/>
    </row>
    <row r="16" s="49" customFormat="1" ht="25" customHeight="1" spans="1:12">
      <c r="A16" s="91" t="s">
        <v>127</v>
      </c>
      <c r="B16" s="88"/>
      <c r="C16" s="64"/>
      <c r="D16" s="88"/>
      <c r="E16" s="65"/>
      <c r="F16" s="63"/>
      <c r="G16" s="88">
        <f t="shared" si="4"/>
        <v>0</v>
      </c>
      <c r="H16" s="65"/>
      <c r="I16" s="76"/>
      <c r="J16" s="76"/>
      <c r="K16" s="76"/>
      <c r="L16" s="76"/>
    </row>
    <row r="17" s="49" customFormat="1" ht="25" customHeight="1" spans="1:12">
      <c r="A17" s="87" t="s">
        <v>128</v>
      </c>
      <c r="B17" s="88">
        <f t="shared" ref="B17:F17" si="6">B18+B19+B20</f>
        <v>0</v>
      </c>
      <c r="C17" s="64"/>
      <c r="D17" s="88">
        <f t="shared" si="6"/>
        <v>0</v>
      </c>
      <c r="E17" s="65"/>
      <c r="F17" s="63">
        <f t="shared" si="6"/>
        <v>489</v>
      </c>
      <c r="G17" s="88">
        <f t="shared" si="4"/>
        <v>-489</v>
      </c>
      <c r="H17" s="65"/>
      <c r="I17" s="76"/>
      <c r="J17" s="76"/>
      <c r="K17" s="76"/>
      <c r="L17" s="76"/>
    </row>
    <row r="18" s="49" customFormat="1" ht="25" customHeight="1" spans="1:12">
      <c r="A18" s="89" t="s">
        <v>129</v>
      </c>
      <c r="B18" s="88"/>
      <c r="C18" s="64"/>
      <c r="D18" s="88"/>
      <c r="E18" s="65"/>
      <c r="F18" s="63"/>
      <c r="G18" s="88">
        <f t="shared" si="4"/>
        <v>0</v>
      </c>
      <c r="H18" s="65"/>
      <c r="I18" s="76"/>
      <c r="J18" s="76"/>
      <c r="K18" s="76"/>
      <c r="L18" s="76"/>
    </row>
    <row r="19" s="49" customFormat="1" ht="25" customHeight="1" spans="1:12">
      <c r="A19" s="89" t="s">
        <v>130</v>
      </c>
      <c r="B19" s="88"/>
      <c r="C19" s="64"/>
      <c r="D19" s="88"/>
      <c r="E19" s="65"/>
      <c r="F19" s="63"/>
      <c r="G19" s="88">
        <f t="shared" si="4"/>
        <v>0</v>
      </c>
      <c r="H19" s="65"/>
      <c r="I19" s="76"/>
      <c r="J19" s="76"/>
      <c r="K19" s="76"/>
      <c r="L19" s="76"/>
    </row>
    <row r="20" s="49" customFormat="1" ht="25" customHeight="1" spans="1:12">
      <c r="A20" s="89" t="s">
        <v>131</v>
      </c>
      <c r="B20" s="88"/>
      <c r="C20" s="64"/>
      <c r="D20" s="88"/>
      <c r="E20" s="65"/>
      <c r="F20" s="63">
        <v>489</v>
      </c>
      <c r="G20" s="88">
        <f t="shared" si="4"/>
        <v>-489</v>
      </c>
      <c r="H20" s="65">
        <f t="shared" ref="H20:H23" si="7">G20/F20</f>
        <v>-1</v>
      </c>
      <c r="I20" s="76"/>
      <c r="J20" s="76"/>
      <c r="K20" s="76"/>
      <c r="L20" s="76"/>
    </row>
    <row r="21" s="49" customFormat="1" ht="25" customHeight="1" spans="1:12">
      <c r="A21" s="87" t="s">
        <v>132</v>
      </c>
      <c r="B21" s="88">
        <f t="shared" ref="B21:F21" si="8">B22+B23+B24</f>
        <v>250</v>
      </c>
      <c r="C21" s="64"/>
      <c r="D21" s="88">
        <f t="shared" si="8"/>
        <v>17</v>
      </c>
      <c r="E21" s="65">
        <f t="shared" ref="E21:E25" si="9">D21/B21</f>
        <v>0.068</v>
      </c>
      <c r="F21" s="63">
        <f t="shared" si="8"/>
        <v>162</v>
      </c>
      <c r="G21" s="88">
        <f t="shared" si="4"/>
        <v>-145</v>
      </c>
      <c r="H21" s="65">
        <f t="shared" si="7"/>
        <v>-0.895061728395062</v>
      </c>
      <c r="I21" s="76"/>
      <c r="J21" s="76"/>
      <c r="K21" s="76"/>
      <c r="L21" s="76"/>
    </row>
    <row r="22" s="49" customFormat="1" ht="25" customHeight="1" spans="1:12">
      <c r="A22" s="89" t="s">
        <v>133</v>
      </c>
      <c r="B22" s="88"/>
      <c r="C22" s="64"/>
      <c r="D22" s="88"/>
      <c r="E22" s="65"/>
      <c r="F22" s="63"/>
      <c r="G22" s="88">
        <f t="shared" si="4"/>
        <v>0</v>
      </c>
      <c r="H22" s="65"/>
      <c r="I22" s="76"/>
      <c r="J22" s="76"/>
      <c r="K22" s="76"/>
      <c r="L22" s="76"/>
    </row>
    <row r="23" s="49" customFormat="1" ht="25" customHeight="1" spans="1:12">
      <c r="A23" s="89" t="s">
        <v>134</v>
      </c>
      <c r="B23" s="88">
        <v>250</v>
      </c>
      <c r="C23" s="64"/>
      <c r="D23" s="88">
        <v>17</v>
      </c>
      <c r="E23" s="65">
        <f t="shared" si="9"/>
        <v>0.068</v>
      </c>
      <c r="F23" s="63">
        <v>162</v>
      </c>
      <c r="G23" s="88">
        <f t="shared" si="4"/>
        <v>-145</v>
      </c>
      <c r="H23" s="65">
        <f t="shared" si="7"/>
        <v>-0.895061728395062</v>
      </c>
      <c r="I23" s="76"/>
      <c r="J23" s="76"/>
      <c r="K23" s="76"/>
      <c r="L23" s="76"/>
    </row>
    <row r="24" ht="25" customHeight="1" spans="1:12">
      <c r="A24" s="89" t="s">
        <v>135</v>
      </c>
      <c r="B24" s="88"/>
      <c r="C24" s="64"/>
      <c r="D24" s="88"/>
      <c r="E24" s="65"/>
      <c r="F24" s="63"/>
      <c r="G24" s="88">
        <f t="shared" si="4"/>
        <v>0</v>
      </c>
      <c r="H24" s="65"/>
      <c r="I24" s="76"/>
      <c r="J24" s="76"/>
      <c r="K24" s="76"/>
      <c r="L24" s="76"/>
    </row>
    <row r="25" s="81" customFormat="1" ht="25" customHeight="1" spans="1:11">
      <c r="A25" s="58" t="s">
        <v>56</v>
      </c>
      <c r="B25" s="86">
        <v>23440</v>
      </c>
      <c r="C25" s="60">
        <v>-0.822366376925817</v>
      </c>
      <c r="D25" s="86">
        <v>22241</v>
      </c>
      <c r="E25" s="61">
        <f t="shared" si="9"/>
        <v>0.948848122866894</v>
      </c>
      <c r="F25" s="59">
        <v>29284</v>
      </c>
      <c r="G25" s="86">
        <f t="shared" si="4"/>
        <v>-7043</v>
      </c>
      <c r="H25" s="61">
        <f t="shared" ref="H25:H29" si="10">G25/F25</f>
        <v>-0.240506761371397</v>
      </c>
      <c r="I25" s="94"/>
      <c r="J25" s="94"/>
      <c r="K25" s="94"/>
    </row>
    <row r="26" s="81" customFormat="1" ht="25" customHeight="1" spans="1:11">
      <c r="A26" s="58" t="s">
        <v>60</v>
      </c>
      <c r="B26" s="86"/>
      <c r="C26" s="60"/>
      <c r="D26" s="86"/>
      <c r="E26" s="61"/>
      <c r="F26" s="59"/>
      <c r="G26" s="86">
        <f t="shared" si="4"/>
        <v>0</v>
      </c>
      <c r="H26" s="61"/>
      <c r="I26" s="94"/>
      <c r="J26" s="94"/>
      <c r="K26" s="94"/>
    </row>
    <row r="27" s="81" customFormat="1" ht="25" customHeight="1" spans="1:11">
      <c r="A27" s="58" t="s">
        <v>63</v>
      </c>
      <c r="B27" s="86"/>
      <c r="C27" s="60"/>
      <c r="D27" s="86"/>
      <c r="E27" s="61"/>
      <c r="F27" s="59"/>
      <c r="G27" s="86">
        <f t="shared" si="4"/>
        <v>0</v>
      </c>
      <c r="H27" s="61"/>
      <c r="I27" s="94"/>
      <c r="J27" s="94"/>
      <c r="K27" s="94"/>
    </row>
    <row r="28" s="81" customFormat="1" ht="25" customHeight="1" spans="1:11">
      <c r="A28" s="58" t="s">
        <v>136</v>
      </c>
      <c r="B28" s="86">
        <v>49652</v>
      </c>
      <c r="C28" s="60">
        <v>0.0498805320026219</v>
      </c>
      <c r="D28" s="86">
        <v>49651</v>
      </c>
      <c r="E28" s="61">
        <f t="shared" ref="E28:E31" si="11">D28/B28</f>
        <v>0.999979859824378</v>
      </c>
      <c r="F28" s="59">
        <v>47294</v>
      </c>
      <c r="G28" s="86">
        <f>D28-F28+2</f>
        <v>2359</v>
      </c>
      <c r="H28" s="61">
        <f t="shared" si="10"/>
        <v>0.0498794773121326</v>
      </c>
      <c r="I28" s="94"/>
      <c r="J28" s="94"/>
      <c r="K28" s="94"/>
    </row>
    <row r="29" ht="25" customHeight="1" spans="1:11">
      <c r="A29" s="92" t="s">
        <v>66</v>
      </c>
      <c r="B29" s="88">
        <v>18764</v>
      </c>
      <c r="C29" s="64">
        <v>1.14592863677951</v>
      </c>
      <c r="D29" s="88">
        <v>18764</v>
      </c>
      <c r="E29" s="65">
        <f t="shared" si="11"/>
        <v>1</v>
      </c>
      <c r="F29" s="63">
        <v>8744</v>
      </c>
      <c r="G29" s="88">
        <f>D29-F29+1</f>
        <v>10021</v>
      </c>
      <c r="H29" s="65">
        <f t="shared" si="10"/>
        <v>1.14604300091491</v>
      </c>
      <c r="I29" s="76"/>
      <c r="J29" s="76"/>
      <c r="K29" s="76"/>
    </row>
    <row r="30" s="81" customFormat="1" ht="25" customHeight="1" spans="1:11">
      <c r="A30" s="58" t="s">
        <v>137</v>
      </c>
      <c r="B30" s="86"/>
      <c r="C30" s="60"/>
      <c r="D30" s="86"/>
      <c r="E30" s="61"/>
      <c r="F30" s="59"/>
      <c r="G30" s="86">
        <f t="shared" si="4"/>
        <v>0</v>
      </c>
      <c r="H30" s="61"/>
      <c r="I30" s="94"/>
      <c r="J30" s="94"/>
      <c r="K30" s="94"/>
    </row>
    <row r="31" s="81" customFormat="1" ht="25" customHeight="1" spans="1:11">
      <c r="A31" s="93" t="s">
        <v>138</v>
      </c>
      <c r="B31" s="86">
        <f t="shared" ref="B31:F31" si="12">B6+B25+B26+B27+B28+B30</f>
        <v>501638</v>
      </c>
      <c r="C31" s="60">
        <v>-0.124574623661919</v>
      </c>
      <c r="D31" s="86">
        <f t="shared" si="12"/>
        <v>288136</v>
      </c>
      <c r="E31" s="61">
        <f t="shared" si="11"/>
        <v>0.574390297385764</v>
      </c>
      <c r="F31" s="59">
        <f t="shared" si="12"/>
        <v>334877</v>
      </c>
      <c r="G31" s="86">
        <f>D31-F31+2</f>
        <v>-46739</v>
      </c>
      <c r="H31" s="61">
        <f>G31/F31</f>
        <v>-0.139570648327595</v>
      </c>
      <c r="I31" s="94"/>
      <c r="J31" s="94"/>
      <c r="K31" s="94"/>
    </row>
    <row r="32" spans="9:11">
      <c r="I32" s="76"/>
      <c r="J32" s="76"/>
      <c r="K32" s="76"/>
    </row>
    <row r="33" spans="9:11">
      <c r="I33" s="76"/>
      <c r="J33" s="76"/>
      <c r="K33" s="76"/>
    </row>
  </sheetData>
  <mergeCells count="4">
    <mergeCell ref="A2:H2"/>
    <mergeCell ref="B4:C4"/>
    <mergeCell ref="D4:H4"/>
    <mergeCell ref="A4:A5"/>
  </mergeCells>
  <printOptions horizontalCentered="1"/>
  <pageMargins left="0.15625" right="0.15625" top="0.786805555555556" bottom="0.786805555555556" header="0.511805555555556" footer="0.511805555555556"/>
  <pageSetup paperSize="9" scale="82" firstPageNumber="33" fitToHeight="0" orientation="portrait" useFirstPageNumber="1"/>
  <headerFooter alignWithMargins="0">
    <evenFooter>&amp;L-&amp;P&amp;--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6"/>
  <sheetViews>
    <sheetView showZeros="0" workbookViewId="0">
      <selection activeCell="A2" sqref="A2:H2"/>
    </sheetView>
  </sheetViews>
  <sheetFormatPr defaultColWidth="9" defaultRowHeight="14.25"/>
  <cols>
    <col min="1" max="1" width="39.125" style="53" customWidth="1"/>
    <col min="2" max="2" width="13.125" style="53" customWidth="1"/>
    <col min="3" max="3" width="13" style="53" customWidth="1"/>
    <col min="4" max="4" width="14" style="53" customWidth="1"/>
    <col min="5" max="6" width="13.25" style="53" customWidth="1"/>
    <col min="7" max="7" width="14.125" style="54" customWidth="1"/>
    <col min="8" max="8" width="14.625" style="54" customWidth="1"/>
    <col min="9" max="9" width="8" style="53" customWidth="1"/>
    <col min="10" max="10" width="8.875" style="53" customWidth="1"/>
    <col min="11" max="16384" width="9" style="53"/>
  </cols>
  <sheetData>
    <row r="1" s="46" customFormat="1" ht="20.1" customHeight="1" spans="1:8">
      <c r="A1" s="46" t="s">
        <v>139</v>
      </c>
      <c r="G1" s="55"/>
      <c r="H1" s="55"/>
    </row>
    <row r="2" s="47" customFormat="1" ht="33" customHeight="1" spans="1:8">
      <c r="A2" s="56" t="s">
        <v>140</v>
      </c>
      <c r="B2" s="56"/>
      <c r="C2" s="56"/>
      <c r="D2" s="56"/>
      <c r="E2" s="56"/>
      <c r="F2" s="56"/>
      <c r="G2" s="56"/>
      <c r="H2" s="56"/>
    </row>
    <row r="3" s="48" customFormat="1" ht="20.1" customHeight="1" spans="8:8">
      <c r="H3" s="57" t="s">
        <v>2</v>
      </c>
    </row>
    <row r="4" s="49" customFormat="1" ht="21.75" customHeight="1" spans="1:8">
      <c r="A4" s="32" t="s">
        <v>3</v>
      </c>
      <c r="B4" s="12" t="s">
        <v>4</v>
      </c>
      <c r="C4" s="13"/>
      <c r="D4" s="14" t="s">
        <v>5</v>
      </c>
      <c r="E4" s="14"/>
      <c r="F4" s="14"/>
      <c r="G4" s="14"/>
      <c r="H4" s="14"/>
    </row>
    <row r="5" s="49" customFormat="1" ht="26.25" spans="1:8">
      <c r="A5" s="33"/>
      <c r="B5" s="14" t="s">
        <v>6</v>
      </c>
      <c r="C5" s="14" t="s">
        <v>7</v>
      </c>
      <c r="D5" s="14" t="s">
        <v>8</v>
      </c>
      <c r="E5" s="14" t="s">
        <v>9</v>
      </c>
      <c r="F5" s="12" t="s">
        <v>10</v>
      </c>
      <c r="G5" s="16" t="s">
        <v>141</v>
      </c>
      <c r="H5" s="16" t="s">
        <v>12</v>
      </c>
    </row>
    <row r="6" s="50" customFormat="1" ht="25" customHeight="1" spans="1:11">
      <c r="A6" s="58" t="s">
        <v>142</v>
      </c>
      <c r="B6" s="59">
        <f t="shared" ref="B6:F6" si="0">B7+B9+B12+B20+B25+B27+B31+B35+B37</f>
        <v>333176</v>
      </c>
      <c r="C6" s="60">
        <v>-0.304127705523728</v>
      </c>
      <c r="D6" s="59">
        <f t="shared" si="0"/>
        <v>132146</v>
      </c>
      <c r="E6" s="61">
        <f>D6/B6</f>
        <v>0.39662520709775</v>
      </c>
      <c r="F6" s="59">
        <f t="shared" si="0"/>
        <v>233236</v>
      </c>
      <c r="G6" s="59">
        <f>D6-F6</f>
        <v>-101090</v>
      </c>
      <c r="H6" s="61">
        <f>G6/F6</f>
        <v>-0.433423656725377</v>
      </c>
      <c r="I6" s="74"/>
      <c r="J6" s="74"/>
      <c r="K6" s="74"/>
    </row>
    <row r="7" s="51" customFormat="1" ht="25" customHeight="1" spans="1:11">
      <c r="A7" s="62" t="s">
        <v>143</v>
      </c>
      <c r="B7" s="63">
        <f t="shared" ref="B7:F7" si="1">B8</f>
        <v>0</v>
      </c>
      <c r="C7" s="64"/>
      <c r="D7" s="63">
        <f t="shared" si="1"/>
        <v>0</v>
      </c>
      <c r="E7" s="65"/>
      <c r="F7" s="63">
        <f t="shared" si="1"/>
        <v>42</v>
      </c>
      <c r="G7" s="63">
        <f t="shared" ref="G7:G46" si="2">D7-F7</f>
        <v>-42</v>
      </c>
      <c r="H7" s="65">
        <f t="shared" ref="H7:H46" si="3">G7/F7</f>
        <v>-1</v>
      </c>
      <c r="I7" s="75"/>
      <c r="J7" s="75"/>
      <c r="K7" s="75"/>
    </row>
    <row r="8" s="49" customFormat="1" ht="25" customHeight="1" spans="1:11">
      <c r="A8" s="66" t="s">
        <v>144</v>
      </c>
      <c r="B8" s="63"/>
      <c r="C8" s="64"/>
      <c r="D8" s="63"/>
      <c r="E8" s="65"/>
      <c r="F8" s="63">
        <v>42</v>
      </c>
      <c r="G8" s="63">
        <f t="shared" si="2"/>
        <v>-42</v>
      </c>
      <c r="H8" s="65">
        <f t="shared" si="3"/>
        <v>-1</v>
      </c>
      <c r="I8" s="76"/>
      <c r="J8" s="76"/>
      <c r="K8" s="76"/>
    </row>
    <row r="9" s="52" customFormat="1" ht="25" customHeight="1" spans="1:11">
      <c r="A9" s="67" t="s">
        <v>145</v>
      </c>
      <c r="B9" s="63">
        <f t="shared" ref="B9:F9" si="4">B10+B11</f>
        <v>0</v>
      </c>
      <c r="C9" s="64"/>
      <c r="D9" s="63">
        <f t="shared" si="4"/>
        <v>0</v>
      </c>
      <c r="E9" s="65"/>
      <c r="F9" s="63">
        <f t="shared" si="4"/>
        <v>97</v>
      </c>
      <c r="G9" s="63">
        <f t="shared" si="2"/>
        <v>-97</v>
      </c>
      <c r="H9" s="65">
        <f t="shared" si="3"/>
        <v>-1</v>
      </c>
      <c r="I9" s="77"/>
      <c r="J9" s="77"/>
      <c r="K9" s="77"/>
    </row>
    <row r="10" ht="25" customHeight="1" spans="1:11">
      <c r="A10" s="66" t="s">
        <v>146</v>
      </c>
      <c r="B10" s="63"/>
      <c r="C10" s="64"/>
      <c r="D10" s="63"/>
      <c r="E10" s="65"/>
      <c r="F10" s="63">
        <v>84</v>
      </c>
      <c r="G10" s="63">
        <f t="shared" si="2"/>
        <v>-84</v>
      </c>
      <c r="H10" s="65">
        <f t="shared" si="3"/>
        <v>-1</v>
      </c>
      <c r="I10" s="78"/>
      <c r="J10" s="78"/>
      <c r="K10" s="78"/>
    </row>
    <row r="11" ht="25" customHeight="1" spans="1:11">
      <c r="A11" s="66" t="s">
        <v>147</v>
      </c>
      <c r="B11" s="63"/>
      <c r="C11" s="64"/>
      <c r="D11" s="63"/>
      <c r="E11" s="65"/>
      <c r="F11" s="63">
        <v>13</v>
      </c>
      <c r="G11" s="63">
        <f t="shared" si="2"/>
        <v>-13</v>
      </c>
      <c r="H11" s="65">
        <f t="shared" si="3"/>
        <v>-1</v>
      </c>
      <c r="I11" s="78"/>
      <c r="J11" s="78"/>
      <c r="K11" s="78"/>
    </row>
    <row r="12" s="52" customFormat="1" ht="25" customHeight="1" spans="1:11">
      <c r="A12" s="62" t="s">
        <v>148</v>
      </c>
      <c r="B12" s="63">
        <f t="shared" ref="B12:F12" si="5">SUM(B13:B19)</f>
        <v>332416</v>
      </c>
      <c r="C12" s="64">
        <v>-0.29929025988672</v>
      </c>
      <c r="D12" s="63">
        <f t="shared" si="5"/>
        <v>131114</v>
      </c>
      <c r="E12" s="65">
        <f t="shared" ref="E12:E17" si="6">D12/B12</f>
        <v>0.394427464381979</v>
      </c>
      <c r="F12" s="63">
        <f t="shared" si="5"/>
        <v>230932</v>
      </c>
      <c r="G12" s="63">
        <f t="shared" si="2"/>
        <v>-99818</v>
      </c>
      <c r="H12" s="65">
        <f t="shared" si="3"/>
        <v>-0.432239793532295</v>
      </c>
      <c r="I12" s="77"/>
      <c r="J12" s="77"/>
      <c r="K12" s="77"/>
    </row>
    <row r="13" ht="25" customHeight="1" spans="1:11">
      <c r="A13" s="66" t="s">
        <v>149</v>
      </c>
      <c r="B13" s="63"/>
      <c r="C13" s="64"/>
      <c r="D13" s="63"/>
      <c r="E13" s="65"/>
      <c r="F13" s="63"/>
      <c r="G13" s="63">
        <f t="shared" si="2"/>
        <v>0</v>
      </c>
      <c r="H13" s="65"/>
      <c r="I13" s="78"/>
      <c r="J13" s="78"/>
      <c r="K13" s="78"/>
    </row>
    <row r="14" ht="25" customHeight="1" spans="1:11">
      <c r="A14" s="66" t="s">
        <v>150</v>
      </c>
      <c r="B14" s="63">
        <v>321116</v>
      </c>
      <c r="C14" s="64">
        <v>-0.311107964662522</v>
      </c>
      <c r="D14" s="63">
        <v>120172</v>
      </c>
      <c r="E14" s="65">
        <f t="shared" si="6"/>
        <v>0.374232364628359</v>
      </c>
      <c r="F14" s="63">
        <v>228786</v>
      </c>
      <c r="G14" s="63">
        <f t="shared" si="2"/>
        <v>-108614</v>
      </c>
      <c r="H14" s="65">
        <f t="shared" si="3"/>
        <v>-0.474740587273697</v>
      </c>
      <c r="I14" s="78"/>
      <c r="J14" s="78"/>
      <c r="K14" s="78"/>
    </row>
    <row r="15" ht="25" customHeight="1" spans="1:11">
      <c r="A15" s="66" t="s">
        <v>151</v>
      </c>
      <c r="B15" s="63"/>
      <c r="C15" s="64"/>
      <c r="D15" s="63"/>
      <c r="E15" s="65"/>
      <c r="F15" s="63">
        <v>229</v>
      </c>
      <c r="G15" s="63">
        <f t="shared" si="2"/>
        <v>-229</v>
      </c>
      <c r="H15" s="65">
        <f t="shared" si="3"/>
        <v>-1</v>
      </c>
      <c r="I15" s="78"/>
      <c r="J15" s="78"/>
      <c r="K15" s="78"/>
    </row>
    <row r="16" ht="25" customHeight="1" spans="1:11">
      <c r="A16" s="66" t="s">
        <v>152</v>
      </c>
      <c r="B16" s="63">
        <v>6140</v>
      </c>
      <c r="C16" s="64">
        <v>0.0253841015364061</v>
      </c>
      <c r="D16" s="63">
        <v>7216</v>
      </c>
      <c r="E16" s="65">
        <f t="shared" si="6"/>
        <v>1.17524429967427</v>
      </c>
      <c r="F16" s="63">
        <v>999</v>
      </c>
      <c r="G16" s="63">
        <f t="shared" si="2"/>
        <v>6217</v>
      </c>
      <c r="H16" s="65">
        <f t="shared" si="3"/>
        <v>6.22322322322322</v>
      </c>
      <c r="I16" s="78"/>
      <c r="J16" s="78"/>
      <c r="K16" s="78"/>
    </row>
    <row r="17" ht="25" customHeight="1" spans="1:11">
      <c r="A17" s="66" t="s">
        <v>153</v>
      </c>
      <c r="B17" s="63">
        <v>2185</v>
      </c>
      <c r="C17" s="64">
        <v>0.186210640608035</v>
      </c>
      <c r="D17" s="63">
        <v>1035</v>
      </c>
      <c r="E17" s="65">
        <f t="shared" si="6"/>
        <v>0.473684210526316</v>
      </c>
      <c r="F17" s="63">
        <v>918</v>
      </c>
      <c r="G17" s="63">
        <f t="shared" si="2"/>
        <v>117</v>
      </c>
      <c r="H17" s="65">
        <f t="shared" si="3"/>
        <v>0.127450980392157</v>
      </c>
      <c r="I17" s="78"/>
      <c r="J17" s="78"/>
      <c r="K17" s="78"/>
    </row>
    <row r="18" ht="25" customHeight="1" spans="1:11">
      <c r="A18" s="66" t="s">
        <v>154</v>
      </c>
      <c r="B18" s="63"/>
      <c r="C18" s="64"/>
      <c r="D18" s="63"/>
      <c r="E18" s="65"/>
      <c r="F18" s="63"/>
      <c r="G18" s="63">
        <f t="shared" si="2"/>
        <v>0</v>
      </c>
      <c r="H18" s="65"/>
      <c r="I18" s="78"/>
      <c r="J18" s="78"/>
      <c r="K18" s="78"/>
    </row>
    <row r="19" ht="25" customHeight="1" spans="1:11">
      <c r="A19" s="66" t="s">
        <v>155</v>
      </c>
      <c r="B19" s="63">
        <v>2975</v>
      </c>
      <c r="C19" s="64"/>
      <c r="D19" s="63">
        <v>2691</v>
      </c>
      <c r="E19" s="65">
        <f>D19/B19</f>
        <v>0.90453781512605</v>
      </c>
      <c r="F19" s="63"/>
      <c r="G19" s="63">
        <f t="shared" si="2"/>
        <v>2691</v>
      </c>
      <c r="H19" s="65"/>
      <c r="I19" s="78"/>
      <c r="J19" s="78"/>
      <c r="K19" s="78"/>
    </row>
    <row r="20" ht="25" customHeight="1" spans="1:11">
      <c r="A20" s="62" t="s">
        <v>156</v>
      </c>
      <c r="B20" s="63">
        <f t="shared" ref="B20:F20" si="7">SUM(B21:B24)</f>
        <v>0</v>
      </c>
      <c r="C20" s="64"/>
      <c r="D20" s="63">
        <f t="shared" si="7"/>
        <v>0</v>
      </c>
      <c r="E20" s="65"/>
      <c r="F20" s="63">
        <f t="shared" si="7"/>
        <v>8</v>
      </c>
      <c r="G20" s="63">
        <f t="shared" si="2"/>
        <v>-8</v>
      </c>
      <c r="H20" s="65">
        <f t="shared" si="3"/>
        <v>-1</v>
      </c>
      <c r="I20" s="78"/>
      <c r="J20" s="78"/>
      <c r="K20" s="78"/>
    </row>
    <row r="21" s="48" customFormat="1" ht="25" customHeight="1" spans="1:11">
      <c r="A21" s="66" t="s">
        <v>157</v>
      </c>
      <c r="B21" s="63"/>
      <c r="C21" s="64"/>
      <c r="D21" s="63"/>
      <c r="E21" s="65"/>
      <c r="F21" s="63">
        <v>8</v>
      </c>
      <c r="G21" s="63">
        <f t="shared" si="2"/>
        <v>-8</v>
      </c>
      <c r="H21" s="65">
        <f t="shared" si="3"/>
        <v>-1</v>
      </c>
      <c r="I21" s="78"/>
      <c r="J21" s="78"/>
      <c r="K21" s="78"/>
    </row>
    <row r="22" s="48" customFormat="1" ht="25" customHeight="1" spans="1:11">
      <c r="A22" s="66" t="s">
        <v>158</v>
      </c>
      <c r="B22" s="63"/>
      <c r="C22" s="64"/>
      <c r="D22" s="63"/>
      <c r="E22" s="65"/>
      <c r="F22" s="63"/>
      <c r="G22" s="63">
        <f t="shared" si="2"/>
        <v>0</v>
      </c>
      <c r="H22" s="65"/>
      <c r="I22" s="78"/>
      <c r="J22" s="78"/>
      <c r="K22" s="78"/>
    </row>
    <row r="23" ht="25" customHeight="1" spans="1:11">
      <c r="A23" s="66" t="s">
        <v>159</v>
      </c>
      <c r="B23" s="63"/>
      <c r="C23" s="64"/>
      <c r="D23" s="63"/>
      <c r="E23" s="65"/>
      <c r="F23" s="63"/>
      <c r="G23" s="63">
        <f t="shared" si="2"/>
        <v>0</v>
      </c>
      <c r="H23" s="65"/>
      <c r="I23" s="78"/>
      <c r="J23" s="78"/>
      <c r="K23" s="78"/>
    </row>
    <row r="24" ht="25" customHeight="1" spans="1:11">
      <c r="A24" s="68" t="s">
        <v>160</v>
      </c>
      <c r="B24" s="63"/>
      <c r="C24" s="64"/>
      <c r="D24" s="63"/>
      <c r="E24" s="65"/>
      <c r="F24" s="63"/>
      <c r="G24" s="63">
        <f t="shared" si="2"/>
        <v>0</v>
      </c>
      <c r="H24" s="65"/>
      <c r="I24" s="78"/>
      <c r="J24" s="78"/>
      <c r="K24" s="78"/>
    </row>
    <row r="25" ht="25" customHeight="1" spans="1:11">
      <c r="A25" s="62" t="s">
        <v>161</v>
      </c>
      <c r="B25" s="63">
        <f t="shared" ref="B25:F25" si="8">B26</f>
        <v>0</v>
      </c>
      <c r="C25" s="64"/>
      <c r="D25" s="63">
        <f t="shared" si="8"/>
        <v>0</v>
      </c>
      <c r="E25" s="65"/>
      <c r="F25" s="63">
        <f t="shared" si="8"/>
        <v>100</v>
      </c>
      <c r="G25" s="63">
        <f t="shared" si="2"/>
        <v>-100</v>
      </c>
      <c r="H25" s="65">
        <f t="shared" si="3"/>
        <v>-1</v>
      </c>
      <c r="I25" s="78"/>
      <c r="J25" s="78"/>
      <c r="K25" s="78"/>
    </row>
    <row r="26" ht="25" customHeight="1" spans="1:11">
      <c r="A26" s="66" t="s">
        <v>162</v>
      </c>
      <c r="B26" s="63"/>
      <c r="C26" s="64"/>
      <c r="D26" s="63"/>
      <c r="E26" s="65"/>
      <c r="F26" s="63">
        <v>100</v>
      </c>
      <c r="G26" s="63">
        <f t="shared" si="2"/>
        <v>-100</v>
      </c>
      <c r="H26" s="65">
        <f t="shared" si="3"/>
        <v>-1</v>
      </c>
      <c r="I26" s="78"/>
      <c r="J26" s="78"/>
      <c r="K26" s="78"/>
    </row>
    <row r="27" ht="25" customHeight="1" spans="1:11">
      <c r="A27" s="62" t="s">
        <v>163</v>
      </c>
      <c r="B27" s="63">
        <f t="shared" ref="B27:F27" si="9">B28+B29+B30</f>
        <v>0</v>
      </c>
      <c r="C27" s="64"/>
      <c r="D27" s="63">
        <f t="shared" si="9"/>
        <v>0</v>
      </c>
      <c r="E27" s="65"/>
      <c r="F27" s="63">
        <f t="shared" si="9"/>
        <v>927</v>
      </c>
      <c r="G27" s="63">
        <f t="shared" si="2"/>
        <v>-927</v>
      </c>
      <c r="H27" s="65">
        <f t="shared" si="3"/>
        <v>-1</v>
      </c>
      <c r="I27" s="78"/>
      <c r="J27" s="78"/>
      <c r="K27" s="78"/>
    </row>
    <row r="28" ht="25" customHeight="1" spans="1:11">
      <c r="A28" s="66" t="s">
        <v>164</v>
      </c>
      <c r="B28" s="63"/>
      <c r="C28" s="64"/>
      <c r="D28" s="63"/>
      <c r="E28" s="65"/>
      <c r="F28" s="63"/>
      <c r="G28" s="63">
        <f t="shared" si="2"/>
        <v>0</v>
      </c>
      <c r="H28" s="65"/>
      <c r="I28" s="78"/>
      <c r="J28" s="78"/>
      <c r="K28" s="78"/>
    </row>
    <row r="29" s="48" customFormat="1" ht="25" customHeight="1" spans="1:11">
      <c r="A29" s="66" t="s">
        <v>165</v>
      </c>
      <c r="B29" s="63"/>
      <c r="C29" s="64"/>
      <c r="D29" s="63"/>
      <c r="E29" s="65"/>
      <c r="F29" s="63"/>
      <c r="G29" s="63">
        <f t="shared" si="2"/>
        <v>0</v>
      </c>
      <c r="H29" s="65"/>
      <c r="I29" s="78"/>
      <c r="J29" s="78"/>
      <c r="K29" s="78"/>
    </row>
    <row r="30" ht="25" customHeight="1" spans="1:11">
      <c r="A30" s="66" t="s">
        <v>166</v>
      </c>
      <c r="B30" s="63"/>
      <c r="C30" s="64"/>
      <c r="D30" s="63"/>
      <c r="E30" s="65"/>
      <c r="F30" s="63">
        <v>927</v>
      </c>
      <c r="G30" s="63">
        <f t="shared" si="2"/>
        <v>-927</v>
      </c>
      <c r="H30" s="65">
        <f t="shared" si="3"/>
        <v>-1</v>
      </c>
      <c r="I30" s="78"/>
      <c r="J30" s="78"/>
      <c r="K30" s="78"/>
    </row>
    <row r="31" ht="25" customHeight="1" spans="1:11">
      <c r="A31" s="69" t="s">
        <v>167</v>
      </c>
      <c r="B31" s="63">
        <f t="shared" ref="B31:F31" si="10">B32+B33+B34</f>
        <v>0</v>
      </c>
      <c r="C31" s="64"/>
      <c r="D31" s="63">
        <f t="shared" si="10"/>
        <v>272</v>
      </c>
      <c r="E31" s="65"/>
      <c r="F31" s="63">
        <f t="shared" si="10"/>
        <v>370</v>
      </c>
      <c r="G31" s="63">
        <f t="shared" si="2"/>
        <v>-98</v>
      </c>
      <c r="H31" s="65">
        <f t="shared" si="3"/>
        <v>-0.264864864864865</v>
      </c>
      <c r="I31" s="78"/>
      <c r="J31" s="78"/>
      <c r="K31" s="78"/>
    </row>
    <row r="32" s="48" customFormat="1" ht="25" customHeight="1" spans="1:11">
      <c r="A32" s="68" t="s">
        <v>168</v>
      </c>
      <c r="B32" s="63"/>
      <c r="C32" s="64"/>
      <c r="D32" s="63"/>
      <c r="E32" s="65"/>
      <c r="F32" s="63">
        <v>137</v>
      </c>
      <c r="G32" s="63">
        <f t="shared" si="2"/>
        <v>-137</v>
      </c>
      <c r="H32" s="65">
        <f t="shared" si="3"/>
        <v>-1</v>
      </c>
      <c r="I32" s="78"/>
      <c r="J32" s="78"/>
      <c r="K32" s="78"/>
    </row>
    <row r="33" ht="25" customHeight="1" spans="1:11">
      <c r="A33" s="68" t="s">
        <v>169</v>
      </c>
      <c r="B33" s="63"/>
      <c r="C33" s="64"/>
      <c r="D33" s="63">
        <v>272</v>
      </c>
      <c r="E33" s="65"/>
      <c r="F33" s="63">
        <v>67</v>
      </c>
      <c r="G33" s="63">
        <f t="shared" si="2"/>
        <v>205</v>
      </c>
      <c r="H33" s="65">
        <f t="shared" si="3"/>
        <v>3.05970149253731</v>
      </c>
      <c r="I33" s="78"/>
      <c r="J33" s="78"/>
      <c r="K33" s="78"/>
    </row>
    <row r="34" ht="25" customHeight="1" spans="1:11">
      <c r="A34" s="68" t="s">
        <v>170</v>
      </c>
      <c r="B34" s="63"/>
      <c r="C34" s="64"/>
      <c r="D34" s="63"/>
      <c r="E34" s="65"/>
      <c r="F34" s="63">
        <v>166</v>
      </c>
      <c r="G34" s="63">
        <f t="shared" si="2"/>
        <v>-166</v>
      </c>
      <c r="H34" s="65">
        <f t="shared" si="3"/>
        <v>-1</v>
      </c>
      <c r="I34" s="78"/>
      <c r="J34" s="78"/>
      <c r="K34" s="78"/>
    </row>
    <row r="35" s="49" customFormat="1" ht="25" customHeight="1" spans="1:11">
      <c r="A35" s="69" t="s">
        <v>171</v>
      </c>
      <c r="B35" s="63">
        <f t="shared" ref="B35:F35" si="11">B36</f>
        <v>760</v>
      </c>
      <c r="C35" s="64"/>
      <c r="D35" s="63">
        <f t="shared" si="11"/>
        <v>760</v>
      </c>
      <c r="E35" s="65">
        <f>D35/B35</f>
        <v>1</v>
      </c>
      <c r="F35" s="63">
        <f t="shared" si="11"/>
        <v>760</v>
      </c>
      <c r="G35" s="63">
        <f t="shared" si="2"/>
        <v>0</v>
      </c>
      <c r="H35" s="65">
        <f t="shared" si="3"/>
        <v>0</v>
      </c>
      <c r="I35" s="76"/>
      <c r="J35" s="76"/>
      <c r="K35" s="76"/>
    </row>
    <row r="36" s="51" customFormat="1" ht="25" customHeight="1" spans="1:11">
      <c r="A36" s="68" t="s">
        <v>172</v>
      </c>
      <c r="B36" s="63">
        <v>760</v>
      </c>
      <c r="C36" s="64"/>
      <c r="D36" s="63">
        <v>760</v>
      </c>
      <c r="E36" s="65">
        <f>D36/B36</f>
        <v>1</v>
      </c>
      <c r="F36" s="63">
        <v>760</v>
      </c>
      <c r="G36" s="63">
        <f t="shared" si="2"/>
        <v>0</v>
      </c>
      <c r="H36" s="65">
        <f t="shared" si="3"/>
        <v>0</v>
      </c>
      <c r="I36" s="75"/>
      <c r="J36" s="75"/>
      <c r="K36" s="75"/>
    </row>
    <row r="37" ht="25" customHeight="1" spans="1:11">
      <c r="A37" s="69" t="s">
        <v>173</v>
      </c>
      <c r="B37" s="63">
        <f t="shared" ref="B37:F37" si="12">B38</f>
        <v>0</v>
      </c>
      <c r="C37" s="64"/>
      <c r="D37" s="63">
        <f t="shared" si="12"/>
        <v>0</v>
      </c>
      <c r="E37" s="65"/>
      <c r="F37" s="63">
        <f t="shared" si="12"/>
        <v>0</v>
      </c>
      <c r="G37" s="63">
        <f t="shared" si="2"/>
        <v>0</v>
      </c>
      <c r="H37" s="65"/>
      <c r="I37" s="78"/>
      <c r="J37" s="78"/>
      <c r="K37" s="78"/>
    </row>
    <row r="38" s="48" customFormat="1" ht="25" customHeight="1" spans="1:11">
      <c r="A38" s="68" t="s">
        <v>174</v>
      </c>
      <c r="B38" s="63"/>
      <c r="C38" s="64"/>
      <c r="D38" s="63"/>
      <c r="E38" s="65"/>
      <c r="F38" s="63"/>
      <c r="G38" s="63">
        <f t="shared" si="2"/>
        <v>0</v>
      </c>
      <c r="H38" s="65"/>
      <c r="I38" s="78"/>
      <c r="J38" s="78"/>
      <c r="K38" s="78"/>
    </row>
    <row r="39" s="50" customFormat="1" ht="25" customHeight="1" spans="1:8">
      <c r="A39" s="70" t="s">
        <v>101</v>
      </c>
      <c r="B39" s="59"/>
      <c r="C39" s="60"/>
      <c r="D39" s="59"/>
      <c r="E39" s="61"/>
      <c r="F39" s="59"/>
      <c r="G39" s="59">
        <f t="shared" si="2"/>
        <v>0</v>
      </c>
      <c r="H39" s="61"/>
    </row>
    <row r="40" s="50" customFormat="1" ht="25" customHeight="1" spans="1:8">
      <c r="A40" s="70" t="s">
        <v>102</v>
      </c>
      <c r="B40" s="59"/>
      <c r="C40" s="60"/>
      <c r="D40" s="59"/>
      <c r="E40" s="61"/>
      <c r="F40" s="59"/>
      <c r="G40" s="59">
        <f t="shared" si="2"/>
        <v>0</v>
      </c>
      <c r="H40" s="61"/>
    </row>
    <row r="41" s="50" customFormat="1" ht="25" customHeight="1" spans="1:8">
      <c r="A41" s="70" t="s">
        <v>106</v>
      </c>
      <c r="B41" s="59"/>
      <c r="C41" s="60"/>
      <c r="D41" s="59"/>
      <c r="E41" s="61"/>
      <c r="F41" s="59"/>
      <c r="G41" s="59">
        <f t="shared" si="2"/>
        <v>0</v>
      </c>
      <c r="H41" s="61"/>
    </row>
    <row r="42" s="50" customFormat="1" ht="25" customHeight="1" spans="1:8">
      <c r="A42" s="70" t="s">
        <v>107</v>
      </c>
      <c r="B42" s="59"/>
      <c r="C42" s="60"/>
      <c r="D42" s="59"/>
      <c r="E42" s="61"/>
      <c r="F42" s="59"/>
      <c r="G42" s="59">
        <f t="shared" si="2"/>
        <v>0</v>
      </c>
      <c r="H42" s="61"/>
    </row>
    <row r="43" s="50" customFormat="1" ht="25" customHeight="1" spans="1:8">
      <c r="A43" s="70" t="s">
        <v>108</v>
      </c>
      <c r="B43" s="59">
        <v>120151</v>
      </c>
      <c r="C43" s="60">
        <v>2.0011489946297</v>
      </c>
      <c r="D43" s="59"/>
      <c r="E43" s="61">
        <f t="shared" ref="E43:E46" si="13">D43/B43</f>
        <v>0</v>
      </c>
      <c r="F43" s="59"/>
      <c r="G43" s="59">
        <f t="shared" si="2"/>
        <v>0</v>
      </c>
      <c r="H43" s="61"/>
    </row>
    <row r="44" s="50" customFormat="1" ht="25" customHeight="1" spans="1:8">
      <c r="A44" s="71" t="s">
        <v>175</v>
      </c>
      <c r="B44" s="59">
        <f t="shared" ref="B44:F44" si="14">B6+B39+B40+B41+B42+B43</f>
        <v>453327</v>
      </c>
      <c r="C44" s="60">
        <v>-0.133830750711734</v>
      </c>
      <c r="D44" s="59">
        <f t="shared" si="14"/>
        <v>132146</v>
      </c>
      <c r="E44" s="61">
        <f t="shared" si="13"/>
        <v>0.291502601874585</v>
      </c>
      <c r="F44" s="59">
        <f t="shared" si="14"/>
        <v>233236</v>
      </c>
      <c r="G44" s="59">
        <f t="shared" si="2"/>
        <v>-101090</v>
      </c>
      <c r="H44" s="61">
        <f t="shared" si="3"/>
        <v>-0.433423656725377</v>
      </c>
    </row>
    <row r="45" s="50" customFormat="1" ht="25" customHeight="1" spans="1:8">
      <c r="A45" s="72" t="s">
        <v>176</v>
      </c>
      <c r="B45" s="59">
        <f>基金收!B31-B44</f>
        <v>48311</v>
      </c>
      <c r="C45" s="60">
        <v>-0.0270079755095464</v>
      </c>
      <c r="D45" s="59"/>
      <c r="E45" s="61">
        <f t="shared" si="13"/>
        <v>0</v>
      </c>
      <c r="F45" s="59"/>
      <c r="G45" s="59">
        <f t="shared" si="2"/>
        <v>0</v>
      </c>
      <c r="H45" s="61"/>
    </row>
    <row r="46" ht="25" customHeight="1" spans="1:8">
      <c r="A46" s="73" t="s">
        <v>114</v>
      </c>
      <c r="B46" s="63">
        <v>18764</v>
      </c>
      <c r="C46" s="64"/>
      <c r="D46" s="63"/>
      <c r="E46" s="65">
        <f t="shared" si="13"/>
        <v>0</v>
      </c>
      <c r="F46" s="63"/>
      <c r="G46" s="63">
        <f t="shared" si="2"/>
        <v>0</v>
      </c>
      <c r="H46" s="65"/>
    </row>
  </sheetData>
  <mergeCells count="4">
    <mergeCell ref="A2:H2"/>
    <mergeCell ref="B4:C4"/>
    <mergeCell ref="D4:H4"/>
    <mergeCell ref="A4:A5"/>
  </mergeCells>
  <printOptions horizontalCentered="1"/>
  <pageMargins left="0.15625" right="0.15625" top="0.786805555555556" bottom="0.786805555555556" header="0.511805555555556" footer="0.511805555555556"/>
  <pageSetup paperSize="9" scale="76" firstPageNumber="33" fitToHeight="0" orientation="portrait" useFirstPageNumber="1"/>
  <headerFooter alignWithMargins="0">
    <evenFooter>&amp;L-&amp;P&amp;--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25"/>
  <sheetViews>
    <sheetView showZeros="0" workbookViewId="0">
      <selection activeCell="E16" sqref="E16"/>
    </sheetView>
  </sheetViews>
  <sheetFormatPr defaultColWidth="9.125" defaultRowHeight="14.25" outlineLevelCol="7"/>
  <cols>
    <col min="1" max="1" width="43.125" style="4" customWidth="1"/>
    <col min="2" max="5" width="15.75" style="4" customWidth="1"/>
    <col min="6" max="8" width="15.75" style="7" customWidth="1"/>
    <col min="9" max="16384" width="9.125" style="4"/>
  </cols>
  <sheetData>
    <row r="1" ht="20.1" customHeight="1" spans="1:2">
      <c r="A1" s="6" t="s">
        <v>177</v>
      </c>
      <c r="B1" s="31"/>
    </row>
    <row r="2" s="1" customFormat="1" ht="33" customHeight="1" spans="1:8">
      <c r="A2" s="8" t="s">
        <v>178</v>
      </c>
      <c r="B2" s="8"/>
      <c r="C2" s="8"/>
      <c r="D2" s="8"/>
      <c r="E2" s="8"/>
      <c r="F2" s="8"/>
      <c r="G2" s="8"/>
      <c r="H2" s="8"/>
    </row>
    <row r="3" s="2" customFormat="1" ht="20.1" customHeight="1" spans="1:8">
      <c r="A3" s="9"/>
      <c r="B3" s="9"/>
      <c r="C3" s="9"/>
      <c r="D3" s="9"/>
      <c r="F3" s="10"/>
      <c r="H3" s="10" t="s">
        <v>2</v>
      </c>
    </row>
    <row r="4" s="3" customFormat="1" ht="20.25" customHeight="1" spans="1:8">
      <c r="A4" s="32" t="s">
        <v>3</v>
      </c>
      <c r="B4" s="12" t="s">
        <v>4</v>
      </c>
      <c r="C4" s="13"/>
      <c r="D4" s="14" t="s">
        <v>5</v>
      </c>
      <c r="E4" s="14"/>
      <c r="F4" s="14"/>
      <c r="G4" s="14"/>
      <c r="H4" s="14"/>
    </row>
    <row r="5" s="3" customFormat="1" ht="41.1" customHeight="1" spans="1:8">
      <c r="A5" s="33"/>
      <c r="B5" s="14" t="s">
        <v>6</v>
      </c>
      <c r="C5" s="14" t="s">
        <v>7</v>
      </c>
      <c r="D5" s="14" t="s">
        <v>8</v>
      </c>
      <c r="E5" s="14" t="s">
        <v>9</v>
      </c>
      <c r="F5" s="12" t="s">
        <v>10</v>
      </c>
      <c r="G5" s="16" t="s">
        <v>141</v>
      </c>
      <c r="H5" s="16" t="s">
        <v>12</v>
      </c>
    </row>
    <row r="6" s="1" customFormat="1" ht="23" customHeight="1" spans="1:8">
      <c r="A6" s="34" t="s">
        <v>179</v>
      </c>
      <c r="B6" s="22">
        <f t="shared" ref="B6:F6" si="0">B7+B12+B16+B19+B23</f>
        <v>36089</v>
      </c>
      <c r="C6" s="35">
        <v>0.0267</v>
      </c>
      <c r="D6" s="22">
        <f t="shared" si="0"/>
        <v>2000</v>
      </c>
      <c r="E6" s="36">
        <f>D6/B6</f>
        <v>0.0554185485882125</v>
      </c>
      <c r="F6" s="22">
        <f t="shared" si="0"/>
        <v>151</v>
      </c>
      <c r="G6" s="37">
        <f>D6-F6</f>
        <v>1849</v>
      </c>
      <c r="H6" s="38">
        <f t="shared" ref="H6:H9" si="1">G6/F6</f>
        <v>12.2450331125828</v>
      </c>
    </row>
    <row r="7" ht="23" customHeight="1" spans="1:8">
      <c r="A7" s="39" t="s">
        <v>180</v>
      </c>
      <c r="B7" s="22">
        <f t="shared" ref="B7:F7" si="2">SUM(B8:B11)</f>
        <v>218</v>
      </c>
      <c r="C7" s="40">
        <v>0.444</v>
      </c>
      <c r="D7" s="24">
        <f t="shared" si="2"/>
        <v>0</v>
      </c>
      <c r="E7" s="41">
        <f>D7/B7</f>
        <v>0</v>
      </c>
      <c r="F7" s="24">
        <f t="shared" si="2"/>
        <v>151</v>
      </c>
      <c r="G7" s="42">
        <f t="shared" ref="G7:G25" si="3">D7-F7</f>
        <v>-151</v>
      </c>
      <c r="H7" s="43">
        <f t="shared" si="1"/>
        <v>-1</v>
      </c>
    </row>
    <row r="8" ht="23" customHeight="1" spans="1:8">
      <c r="A8" s="39" t="s">
        <v>181</v>
      </c>
      <c r="B8" s="22"/>
      <c r="C8" s="40"/>
      <c r="D8" s="24"/>
      <c r="E8" s="41"/>
      <c r="F8" s="24">
        <v>99</v>
      </c>
      <c r="G8" s="42">
        <f t="shared" si="3"/>
        <v>-99</v>
      </c>
      <c r="H8" s="43">
        <f t="shared" si="1"/>
        <v>-1</v>
      </c>
    </row>
    <row r="9" ht="23" customHeight="1" spans="1:8">
      <c r="A9" s="39" t="s">
        <v>182</v>
      </c>
      <c r="B9" s="22"/>
      <c r="C9" s="40"/>
      <c r="D9" s="24"/>
      <c r="E9" s="41"/>
      <c r="F9" s="24">
        <v>52</v>
      </c>
      <c r="G9" s="42">
        <f t="shared" si="3"/>
        <v>-52</v>
      </c>
      <c r="H9" s="43">
        <f t="shared" si="1"/>
        <v>-1</v>
      </c>
    </row>
    <row r="10" ht="23" customHeight="1" spans="1:8">
      <c r="A10" s="39" t="s">
        <v>183</v>
      </c>
      <c r="B10" s="22"/>
      <c r="C10" s="40"/>
      <c r="D10" s="24"/>
      <c r="E10" s="41"/>
      <c r="F10" s="24"/>
      <c r="G10" s="42">
        <f t="shared" si="3"/>
        <v>0</v>
      </c>
      <c r="H10" s="43"/>
    </row>
    <row r="11" ht="23" customHeight="1" spans="1:8">
      <c r="A11" s="39" t="s">
        <v>184</v>
      </c>
      <c r="B11" s="22">
        <v>218</v>
      </c>
      <c r="C11" s="40">
        <v>3.1923</v>
      </c>
      <c r="D11" s="24"/>
      <c r="E11" s="41"/>
      <c r="F11" s="24"/>
      <c r="G11" s="42">
        <f t="shared" si="3"/>
        <v>0</v>
      </c>
      <c r="H11" s="43"/>
    </row>
    <row r="12" ht="23" customHeight="1" spans="1:8">
      <c r="A12" s="39" t="s">
        <v>185</v>
      </c>
      <c r="B12" s="22">
        <f t="shared" ref="B12:F12" si="4">B13+B14+B15</f>
        <v>0</v>
      </c>
      <c r="C12" s="40"/>
      <c r="D12" s="24">
        <f t="shared" si="4"/>
        <v>0</v>
      </c>
      <c r="E12" s="41"/>
      <c r="F12" s="24">
        <f t="shared" si="4"/>
        <v>0</v>
      </c>
      <c r="G12" s="42">
        <f t="shared" si="3"/>
        <v>0</v>
      </c>
      <c r="H12" s="43"/>
    </row>
    <row r="13" ht="23" customHeight="1" spans="1:8">
      <c r="A13" s="39" t="s">
        <v>186</v>
      </c>
      <c r="B13" s="22"/>
      <c r="C13" s="40"/>
      <c r="D13" s="24"/>
      <c r="E13" s="41"/>
      <c r="F13" s="24"/>
      <c r="G13" s="42">
        <f t="shared" si="3"/>
        <v>0</v>
      </c>
      <c r="H13" s="43"/>
    </row>
    <row r="14" ht="23" customHeight="1" spans="1:8">
      <c r="A14" s="39" t="s">
        <v>187</v>
      </c>
      <c r="B14" s="22"/>
      <c r="C14" s="40"/>
      <c r="D14" s="24"/>
      <c r="E14" s="41"/>
      <c r="F14" s="24"/>
      <c r="G14" s="42">
        <f t="shared" si="3"/>
        <v>0</v>
      </c>
      <c r="H14" s="43"/>
    </row>
    <row r="15" ht="23" customHeight="1" spans="1:8">
      <c r="A15" s="39" t="s">
        <v>188</v>
      </c>
      <c r="B15" s="22"/>
      <c r="C15" s="40"/>
      <c r="D15" s="24"/>
      <c r="E15" s="41"/>
      <c r="F15" s="24"/>
      <c r="G15" s="42">
        <f t="shared" si="3"/>
        <v>0</v>
      </c>
      <c r="H15" s="43"/>
    </row>
    <row r="16" ht="23" customHeight="1" spans="1:8">
      <c r="A16" s="39" t="s">
        <v>189</v>
      </c>
      <c r="B16" s="22">
        <f t="shared" ref="B16:F16" si="5">B17+B18</f>
        <v>0</v>
      </c>
      <c r="C16" s="40"/>
      <c r="D16" s="24">
        <f t="shared" si="5"/>
        <v>0</v>
      </c>
      <c r="E16" s="41"/>
      <c r="F16" s="24">
        <f t="shared" si="5"/>
        <v>0</v>
      </c>
      <c r="G16" s="42">
        <f t="shared" si="3"/>
        <v>0</v>
      </c>
      <c r="H16" s="43"/>
    </row>
    <row r="17" ht="23" customHeight="1" spans="1:8">
      <c r="A17" s="39" t="s">
        <v>190</v>
      </c>
      <c r="B17" s="22"/>
      <c r="C17" s="40"/>
      <c r="D17" s="24"/>
      <c r="E17" s="41"/>
      <c r="F17" s="24"/>
      <c r="G17" s="42">
        <f t="shared" si="3"/>
        <v>0</v>
      </c>
      <c r="H17" s="43"/>
    </row>
    <row r="18" s="7" customFormat="1" ht="23" customHeight="1" spans="1:8">
      <c r="A18" s="39" t="s">
        <v>191</v>
      </c>
      <c r="B18" s="22"/>
      <c r="C18" s="40"/>
      <c r="D18" s="24"/>
      <c r="E18" s="41"/>
      <c r="F18" s="24"/>
      <c r="G18" s="42">
        <f t="shared" si="3"/>
        <v>0</v>
      </c>
      <c r="H18" s="43"/>
    </row>
    <row r="19" s="7" customFormat="1" ht="23" customHeight="1" spans="1:8">
      <c r="A19" s="39" t="s">
        <v>192</v>
      </c>
      <c r="B19" s="22">
        <f t="shared" ref="B19:F19" si="6">SUM(B20:B22)</f>
        <v>0</v>
      </c>
      <c r="C19" s="40"/>
      <c r="D19" s="24">
        <f t="shared" si="6"/>
        <v>0</v>
      </c>
      <c r="E19" s="41"/>
      <c r="F19" s="24">
        <f t="shared" si="6"/>
        <v>0</v>
      </c>
      <c r="G19" s="42">
        <f t="shared" si="3"/>
        <v>0</v>
      </c>
      <c r="H19" s="43"/>
    </row>
    <row r="20" s="7" customFormat="1" ht="23" customHeight="1" spans="1:8">
      <c r="A20" s="39" t="s">
        <v>193</v>
      </c>
      <c r="B20" s="22"/>
      <c r="C20" s="40"/>
      <c r="D20" s="24"/>
      <c r="E20" s="41"/>
      <c r="F20" s="24"/>
      <c r="G20" s="42">
        <f t="shared" si="3"/>
        <v>0</v>
      </c>
      <c r="H20" s="43"/>
    </row>
    <row r="21" s="7" customFormat="1" ht="23" customHeight="1" spans="1:8">
      <c r="A21" s="39" t="s">
        <v>194</v>
      </c>
      <c r="B21" s="22"/>
      <c r="C21" s="40"/>
      <c r="D21" s="24"/>
      <c r="E21" s="41"/>
      <c r="F21" s="24"/>
      <c r="G21" s="42">
        <f t="shared" si="3"/>
        <v>0</v>
      </c>
      <c r="H21" s="43"/>
    </row>
    <row r="22" s="7" customFormat="1" ht="23" customHeight="1" spans="1:8">
      <c r="A22" s="39" t="s">
        <v>195</v>
      </c>
      <c r="B22" s="22"/>
      <c r="C22" s="40"/>
      <c r="D22" s="24"/>
      <c r="E22" s="41"/>
      <c r="F22" s="24"/>
      <c r="G22" s="42">
        <f t="shared" si="3"/>
        <v>0</v>
      </c>
      <c r="H22" s="43"/>
    </row>
    <row r="23" s="7" customFormat="1" ht="23" customHeight="1" spans="1:8">
      <c r="A23" s="39" t="s">
        <v>196</v>
      </c>
      <c r="B23" s="22">
        <v>35871</v>
      </c>
      <c r="C23" s="40">
        <v>0.0249</v>
      </c>
      <c r="D23" s="22">
        <v>2000</v>
      </c>
      <c r="E23" s="41">
        <f>D23/B23</f>
        <v>0.055755345543754</v>
      </c>
      <c r="F23" s="22"/>
      <c r="G23" s="42">
        <f t="shared" si="3"/>
        <v>2000</v>
      </c>
      <c r="H23" s="43"/>
    </row>
    <row r="24" s="30" customFormat="1" ht="23" customHeight="1" spans="1:8">
      <c r="A24" s="44" t="s">
        <v>197</v>
      </c>
      <c r="B24" s="22"/>
      <c r="C24" s="35"/>
      <c r="D24" s="22"/>
      <c r="E24" s="36"/>
      <c r="F24" s="45"/>
      <c r="G24" s="37">
        <f t="shared" si="3"/>
        <v>0</v>
      </c>
      <c r="H24" s="38"/>
    </row>
    <row r="25" s="1" customFormat="1" ht="23" customHeight="1" spans="1:8">
      <c r="A25" s="44" t="s">
        <v>198</v>
      </c>
      <c r="B25" s="22">
        <f t="shared" ref="B25:F25" si="7">B6+B24</f>
        <v>36089</v>
      </c>
      <c r="C25" s="35">
        <v>0.0267</v>
      </c>
      <c r="D25" s="22">
        <f t="shared" si="7"/>
        <v>2000</v>
      </c>
      <c r="E25" s="36">
        <f>D25/B25</f>
        <v>0.0554185485882125</v>
      </c>
      <c r="F25" s="37">
        <f t="shared" si="7"/>
        <v>151</v>
      </c>
      <c r="G25" s="37">
        <f t="shared" si="3"/>
        <v>1849</v>
      </c>
      <c r="H25" s="38">
        <f>G25/F25</f>
        <v>12.2450331125828</v>
      </c>
    </row>
  </sheetData>
  <mergeCells count="4">
    <mergeCell ref="A2:H2"/>
    <mergeCell ref="B4:C4"/>
    <mergeCell ref="D4:H4"/>
    <mergeCell ref="A4:A5"/>
  </mergeCells>
  <printOptions horizontalCentered="1"/>
  <pageMargins left="0.15625" right="0.15625" top="0.786805555555556" bottom="0.786805555555556" header="0.511805555555556" footer="0.511805555555556"/>
  <pageSetup paperSize="9" scale="67" firstPageNumber="33" fitToHeight="0" orientation="portrait" useFirstPageNumber="1"/>
  <headerFooter alignWithMargins="0" differentOddEven="1">
    <evenFooter>&amp;L-&amp;P-</even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36"/>
  <sheetViews>
    <sheetView showZeros="0" workbookViewId="0">
      <selection activeCell="G6" sqref="G6"/>
    </sheetView>
  </sheetViews>
  <sheetFormatPr defaultColWidth="9.125" defaultRowHeight="14.25" outlineLevelCol="7"/>
  <cols>
    <col min="1" max="1" width="41.125" style="4" customWidth="1"/>
    <col min="2" max="2" width="14.875" style="4" customWidth="1"/>
    <col min="3" max="3" width="14.875" style="5" customWidth="1"/>
    <col min="4" max="8" width="14.875" style="4" customWidth="1"/>
    <col min="9" max="16384" width="9.125" style="4"/>
  </cols>
  <sheetData>
    <row r="1" ht="20.1" customHeight="1" spans="1:8">
      <c r="A1" s="6" t="s">
        <v>199</v>
      </c>
      <c r="C1" s="4"/>
      <c r="E1" s="7"/>
      <c r="F1" s="7"/>
      <c r="G1" s="7"/>
      <c r="H1" s="7"/>
    </row>
    <row r="2" s="1" customFormat="1" ht="33" customHeight="1" spans="1:8">
      <c r="A2" s="8" t="s">
        <v>200</v>
      </c>
      <c r="B2" s="8"/>
      <c r="C2" s="8"/>
      <c r="D2" s="8"/>
      <c r="E2" s="8"/>
      <c r="F2" s="8"/>
      <c r="G2" s="8"/>
      <c r="H2" s="8"/>
    </row>
    <row r="3" s="2" customFormat="1" ht="20.1" customHeight="1" spans="1:8">
      <c r="A3" s="9"/>
      <c r="B3" s="9"/>
      <c r="C3" s="9"/>
      <c r="E3" s="10"/>
      <c r="F3" s="10"/>
      <c r="H3" s="10" t="s">
        <v>2</v>
      </c>
    </row>
    <row r="4" ht="26.25" customHeight="1" spans="1:8">
      <c r="A4" s="11" t="s">
        <v>3</v>
      </c>
      <c r="B4" s="12" t="s">
        <v>4</v>
      </c>
      <c r="C4" s="13"/>
      <c r="D4" s="14" t="s">
        <v>5</v>
      </c>
      <c r="E4" s="14"/>
      <c r="F4" s="14"/>
      <c r="G4" s="14"/>
      <c r="H4" s="14"/>
    </row>
    <row r="5" ht="42" customHeight="1" spans="1:8">
      <c r="A5" s="15"/>
      <c r="B5" s="14" t="s">
        <v>6</v>
      </c>
      <c r="C5" s="14" t="s">
        <v>7</v>
      </c>
      <c r="D5" s="14" t="s">
        <v>8</v>
      </c>
      <c r="E5" s="14" t="s">
        <v>9</v>
      </c>
      <c r="F5" s="12" t="s">
        <v>10</v>
      </c>
      <c r="G5" s="16" t="s">
        <v>141</v>
      </c>
      <c r="H5" s="16" t="s">
        <v>12</v>
      </c>
    </row>
    <row r="6" s="1" customFormat="1" ht="23" customHeight="1" spans="1:8">
      <c r="A6" s="17" t="s">
        <v>201</v>
      </c>
      <c r="B6" s="18">
        <f t="shared" ref="B6:F6" si="0">B7+B17+B26+B28</f>
        <v>4761</v>
      </c>
      <c r="C6" s="19">
        <v>-0.6874</v>
      </c>
      <c r="D6" s="18">
        <f t="shared" si="0"/>
        <v>2669</v>
      </c>
      <c r="E6" s="19">
        <f>D6/B6</f>
        <v>0.560596513337534</v>
      </c>
      <c r="F6" s="18">
        <f t="shared" si="0"/>
        <v>13851</v>
      </c>
      <c r="G6" s="18">
        <f>D6-F6</f>
        <v>-11182</v>
      </c>
      <c r="H6" s="20">
        <f>G6/F6</f>
        <v>-0.807306331672803</v>
      </c>
    </row>
    <row r="7" s="1" customFormat="1" ht="23" customHeight="1" spans="1:8">
      <c r="A7" s="21" t="s">
        <v>202</v>
      </c>
      <c r="B7" s="22">
        <f t="shared" ref="B7:F7" si="1">SUM(B8:B16)</f>
        <v>4728</v>
      </c>
      <c r="C7" s="19">
        <v>0.7312</v>
      </c>
      <c r="D7" s="22">
        <f t="shared" si="1"/>
        <v>2669</v>
      </c>
      <c r="E7" s="19">
        <f>D7/B7</f>
        <v>0.564509306260575</v>
      </c>
      <c r="F7" s="22">
        <f t="shared" si="1"/>
        <v>1351</v>
      </c>
      <c r="G7" s="18">
        <f t="shared" ref="G7:G36" si="2">D7-F7</f>
        <v>1318</v>
      </c>
      <c r="H7" s="20">
        <f>G7/F7</f>
        <v>0.975573649148779</v>
      </c>
    </row>
    <row r="8" ht="23" customHeight="1" spans="1:8">
      <c r="A8" s="23" t="s">
        <v>203</v>
      </c>
      <c r="B8" s="24"/>
      <c r="C8" s="19"/>
      <c r="D8" s="24"/>
      <c r="E8" s="25"/>
      <c r="F8" s="24"/>
      <c r="G8" s="26">
        <f t="shared" si="2"/>
        <v>0</v>
      </c>
      <c r="H8" s="27"/>
    </row>
    <row r="9" ht="23" customHeight="1" spans="1:8">
      <c r="A9" s="23" t="s">
        <v>204</v>
      </c>
      <c r="B9" s="24"/>
      <c r="C9" s="19"/>
      <c r="D9" s="24"/>
      <c r="E9" s="25"/>
      <c r="F9" s="24"/>
      <c r="G9" s="26">
        <f t="shared" si="2"/>
        <v>0</v>
      </c>
      <c r="H9" s="27"/>
    </row>
    <row r="10" ht="23" customHeight="1" spans="1:8">
      <c r="A10" s="23" t="s">
        <v>205</v>
      </c>
      <c r="B10" s="24"/>
      <c r="C10" s="19"/>
      <c r="D10" s="24"/>
      <c r="E10" s="25"/>
      <c r="F10" s="24"/>
      <c r="G10" s="26">
        <f t="shared" si="2"/>
        <v>0</v>
      </c>
      <c r="H10" s="27"/>
    </row>
    <row r="11" ht="23" customHeight="1" spans="1:8">
      <c r="A11" s="23" t="s">
        <v>206</v>
      </c>
      <c r="B11" s="24"/>
      <c r="C11" s="19"/>
      <c r="D11" s="24"/>
      <c r="E11" s="25"/>
      <c r="F11" s="24"/>
      <c r="G11" s="26">
        <f t="shared" si="2"/>
        <v>0</v>
      </c>
      <c r="H11" s="27"/>
    </row>
    <row r="12" ht="23" customHeight="1" spans="1:8">
      <c r="A12" s="23" t="s">
        <v>207</v>
      </c>
      <c r="B12" s="24"/>
      <c r="C12" s="19"/>
      <c r="D12" s="24"/>
      <c r="E12" s="25"/>
      <c r="F12" s="24"/>
      <c r="G12" s="26">
        <f t="shared" si="2"/>
        <v>0</v>
      </c>
      <c r="H12" s="27"/>
    </row>
    <row r="13" ht="23" customHeight="1" spans="1:8">
      <c r="A13" s="23" t="s">
        <v>208</v>
      </c>
      <c r="B13" s="24"/>
      <c r="C13" s="19"/>
      <c r="D13" s="24"/>
      <c r="E13" s="25"/>
      <c r="F13" s="24"/>
      <c r="G13" s="26">
        <f t="shared" si="2"/>
        <v>0</v>
      </c>
      <c r="H13" s="27"/>
    </row>
    <row r="14" ht="23" customHeight="1" spans="1:8">
      <c r="A14" s="23" t="s">
        <v>209</v>
      </c>
      <c r="B14" s="24"/>
      <c r="C14" s="19"/>
      <c r="D14" s="24"/>
      <c r="E14" s="25"/>
      <c r="F14" s="24"/>
      <c r="G14" s="26">
        <f t="shared" si="2"/>
        <v>0</v>
      </c>
      <c r="H14" s="27"/>
    </row>
    <row r="15" ht="23" customHeight="1" spans="1:8">
      <c r="A15" s="23" t="s">
        <v>210</v>
      </c>
      <c r="B15" s="24"/>
      <c r="C15" s="19"/>
      <c r="D15" s="24"/>
      <c r="E15" s="25"/>
      <c r="F15" s="24"/>
      <c r="G15" s="26">
        <f t="shared" si="2"/>
        <v>0</v>
      </c>
      <c r="H15" s="27"/>
    </row>
    <row r="16" s="3" customFormat="1" ht="23" customHeight="1" spans="1:8">
      <c r="A16" s="23" t="s">
        <v>211</v>
      </c>
      <c r="B16" s="24">
        <v>4728</v>
      </c>
      <c r="C16" s="25">
        <v>0.7312</v>
      </c>
      <c r="D16" s="24">
        <v>2669</v>
      </c>
      <c r="E16" s="25">
        <f>D16/B16</f>
        <v>0.564509306260575</v>
      </c>
      <c r="F16" s="24">
        <v>1351</v>
      </c>
      <c r="G16" s="26">
        <f t="shared" si="2"/>
        <v>1318</v>
      </c>
      <c r="H16" s="27">
        <f>G16/F16</f>
        <v>0.975573649148779</v>
      </c>
    </row>
    <row r="17" ht="23" customHeight="1" spans="1:8">
      <c r="A17" s="21" t="s">
        <v>212</v>
      </c>
      <c r="B17" s="24">
        <f t="shared" ref="B17:F17" si="3">SUM(B18:B25)</f>
        <v>0</v>
      </c>
      <c r="C17" s="19"/>
      <c r="D17" s="24">
        <f t="shared" si="3"/>
        <v>0</v>
      </c>
      <c r="E17" s="25"/>
      <c r="F17" s="24">
        <f t="shared" si="3"/>
        <v>0</v>
      </c>
      <c r="G17" s="26">
        <f t="shared" si="2"/>
        <v>0</v>
      </c>
      <c r="H17" s="27"/>
    </row>
    <row r="18" ht="23" customHeight="1" spans="1:8">
      <c r="A18" s="23" t="s">
        <v>213</v>
      </c>
      <c r="B18" s="24"/>
      <c r="C18" s="19"/>
      <c r="D18" s="24"/>
      <c r="E18" s="25"/>
      <c r="F18" s="24"/>
      <c r="G18" s="26">
        <f t="shared" si="2"/>
        <v>0</v>
      </c>
      <c r="H18" s="27"/>
    </row>
    <row r="19" ht="23" customHeight="1" spans="1:8">
      <c r="A19" s="23" t="s">
        <v>214</v>
      </c>
      <c r="B19" s="24"/>
      <c r="C19" s="19"/>
      <c r="D19" s="24"/>
      <c r="E19" s="25"/>
      <c r="F19" s="24"/>
      <c r="G19" s="26">
        <f t="shared" si="2"/>
        <v>0</v>
      </c>
      <c r="H19" s="27"/>
    </row>
    <row r="20" ht="23" customHeight="1" spans="1:8">
      <c r="A20" s="23" t="s">
        <v>215</v>
      </c>
      <c r="B20" s="24"/>
      <c r="C20" s="19"/>
      <c r="D20" s="24"/>
      <c r="E20" s="25"/>
      <c r="F20" s="24"/>
      <c r="G20" s="26">
        <f t="shared" si="2"/>
        <v>0</v>
      </c>
      <c r="H20" s="27"/>
    </row>
    <row r="21" ht="23" customHeight="1" spans="1:8">
      <c r="A21" s="23" t="s">
        <v>216</v>
      </c>
      <c r="B21" s="24"/>
      <c r="C21" s="19"/>
      <c r="D21" s="24"/>
      <c r="E21" s="25"/>
      <c r="F21" s="24"/>
      <c r="G21" s="26">
        <f t="shared" si="2"/>
        <v>0</v>
      </c>
      <c r="H21" s="27"/>
    </row>
    <row r="22" ht="23" customHeight="1" spans="1:8">
      <c r="A22" s="23" t="s">
        <v>217</v>
      </c>
      <c r="B22" s="24"/>
      <c r="C22" s="19"/>
      <c r="D22" s="24"/>
      <c r="E22" s="25"/>
      <c r="F22" s="24"/>
      <c r="G22" s="26">
        <f t="shared" si="2"/>
        <v>0</v>
      </c>
      <c r="H22" s="27"/>
    </row>
    <row r="23" ht="23" customHeight="1" spans="1:8">
      <c r="A23" s="23" t="s">
        <v>218</v>
      </c>
      <c r="B23" s="24"/>
      <c r="C23" s="19"/>
      <c r="D23" s="24"/>
      <c r="E23" s="25"/>
      <c r="F23" s="24"/>
      <c r="G23" s="26">
        <f t="shared" si="2"/>
        <v>0</v>
      </c>
      <c r="H23" s="27"/>
    </row>
    <row r="24" ht="23" customHeight="1" spans="1:8">
      <c r="A24" s="23" t="s">
        <v>219</v>
      </c>
      <c r="B24" s="24"/>
      <c r="C24" s="19"/>
      <c r="D24" s="24"/>
      <c r="E24" s="25"/>
      <c r="F24" s="24"/>
      <c r="G24" s="26">
        <f t="shared" si="2"/>
        <v>0</v>
      </c>
      <c r="H24" s="27"/>
    </row>
    <row r="25" ht="23" customHeight="1" spans="1:8">
      <c r="A25" s="23" t="s">
        <v>220</v>
      </c>
      <c r="B25" s="24"/>
      <c r="C25" s="19"/>
      <c r="D25" s="24"/>
      <c r="E25" s="25"/>
      <c r="F25" s="24"/>
      <c r="G25" s="26">
        <f t="shared" si="2"/>
        <v>0</v>
      </c>
      <c r="H25" s="27"/>
    </row>
    <row r="26" ht="23" customHeight="1" spans="1:8">
      <c r="A26" s="21" t="s">
        <v>221</v>
      </c>
      <c r="B26" s="24">
        <f t="shared" ref="B26:B31" si="4">B27</f>
        <v>0</v>
      </c>
      <c r="C26" s="19"/>
      <c r="D26" s="24">
        <f t="shared" ref="D26:D31" si="5">D27</f>
        <v>0</v>
      </c>
      <c r="E26" s="25"/>
      <c r="F26" s="24">
        <f t="shared" ref="F26:F31" si="6">F27</f>
        <v>0</v>
      </c>
      <c r="G26" s="26">
        <f t="shared" si="2"/>
        <v>0</v>
      </c>
      <c r="H26" s="27"/>
    </row>
    <row r="27" ht="23" customHeight="1" spans="1:8">
      <c r="A27" s="23" t="s">
        <v>222</v>
      </c>
      <c r="B27" s="24"/>
      <c r="C27" s="19"/>
      <c r="D27" s="24"/>
      <c r="E27" s="25"/>
      <c r="F27" s="24"/>
      <c r="G27" s="26">
        <f t="shared" si="2"/>
        <v>0</v>
      </c>
      <c r="H27" s="27"/>
    </row>
    <row r="28" s="1" customFormat="1" ht="23" customHeight="1" spans="1:8">
      <c r="A28" s="21" t="s">
        <v>223</v>
      </c>
      <c r="B28" s="22">
        <f t="shared" si="4"/>
        <v>33</v>
      </c>
      <c r="C28" s="19">
        <v>-0.9974</v>
      </c>
      <c r="D28" s="22">
        <f t="shared" si="5"/>
        <v>0</v>
      </c>
      <c r="E28" s="19">
        <f t="shared" ref="E28:E30" si="7">D28/B28</f>
        <v>0</v>
      </c>
      <c r="F28" s="22">
        <f t="shared" si="6"/>
        <v>12500</v>
      </c>
      <c r="G28" s="18">
        <f t="shared" si="2"/>
        <v>-12500</v>
      </c>
      <c r="H28" s="20">
        <f>G28/F28</f>
        <v>-1</v>
      </c>
    </row>
    <row r="29" ht="23" customHeight="1" spans="1:8">
      <c r="A29" s="23" t="s">
        <v>224</v>
      </c>
      <c r="B29" s="24">
        <v>33</v>
      </c>
      <c r="C29" s="25">
        <v>-0.9974</v>
      </c>
      <c r="D29" s="24"/>
      <c r="E29" s="25">
        <f t="shared" si="7"/>
        <v>0</v>
      </c>
      <c r="F29" s="24">
        <v>12500</v>
      </c>
      <c r="G29" s="26">
        <f t="shared" si="2"/>
        <v>-12500</v>
      </c>
      <c r="H29" s="27">
        <f>G29/F29</f>
        <v>-1</v>
      </c>
    </row>
    <row r="30" s="1" customFormat="1" ht="23" customHeight="1" spans="1:8">
      <c r="A30" s="28" t="s">
        <v>225</v>
      </c>
      <c r="B30" s="22">
        <f t="shared" ref="B30:F30" si="8">B31+B33</f>
        <v>31328</v>
      </c>
      <c r="C30" s="19">
        <v>0.5727</v>
      </c>
      <c r="D30" s="22">
        <f t="shared" si="8"/>
        <v>0</v>
      </c>
      <c r="E30" s="19">
        <f t="shared" si="7"/>
        <v>0</v>
      </c>
      <c r="F30" s="22">
        <f t="shared" si="8"/>
        <v>0</v>
      </c>
      <c r="G30" s="18">
        <f t="shared" si="2"/>
        <v>0</v>
      </c>
      <c r="H30" s="20"/>
    </row>
    <row r="31" ht="23" customHeight="1" spans="1:8">
      <c r="A31" s="28" t="s">
        <v>226</v>
      </c>
      <c r="B31" s="24">
        <f t="shared" si="4"/>
        <v>0</v>
      </c>
      <c r="C31" s="19"/>
      <c r="D31" s="24">
        <f t="shared" si="5"/>
        <v>0</v>
      </c>
      <c r="E31" s="25"/>
      <c r="F31" s="24">
        <f t="shared" si="6"/>
        <v>0</v>
      </c>
      <c r="G31" s="26">
        <f t="shared" si="2"/>
        <v>0</v>
      </c>
      <c r="H31" s="27"/>
    </row>
    <row r="32" ht="23" customHeight="1" spans="1:8">
      <c r="A32" s="29" t="s">
        <v>227</v>
      </c>
      <c r="B32" s="24"/>
      <c r="C32" s="19"/>
      <c r="D32" s="24"/>
      <c r="E32" s="25"/>
      <c r="F32" s="24"/>
      <c r="G32" s="26">
        <f t="shared" si="2"/>
        <v>0</v>
      </c>
      <c r="H32" s="27"/>
    </row>
    <row r="33" s="1" customFormat="1" ht="23" customHeight="1" spans="1:8">
      <c r="A33" s="28" t="s">
        <v>228</v>
      </c>
      <c r="B33" s="22">
        <f t="shared" ref="B33:F33" si="9">B34</f>
        <v>31328</v>
      </c>
      <c r="C33" s="19">
        <v>0.5727</v>
      </c>
      <c r="D33" s="22">
        <f t="shared" si="9"/>
        <v>0</v>
      </c>
      <c r="E33" s="19">
        <f t="shared" ref="E33:E35" si="10">D33/B33</f>
        <v>0</v>
      </c>
      <c r="F33" s="22">
        <f t="shared" si="9"/>
        <v>0</v>
      </c>
      <c r="G33" s="18">
        <f t="shared" si="2"/>
        <v>0</v>
      </c>
      <c r="H33" s="20"/>
    </row>
    <row r="34" ht="23" customHeight="1" spans="1:8">
      <c r="A34" s="29" t="s">
        <v>229</v>
      </c>
      <c r="B34" s="24">
        <v>31328</v>
      </c>
      <c r="C34" s="25">
        <v>0.5727</v>
      </c>
      <c r="D34" s="24"/>
      <c r="E34" s="25">
        <f t="shared" si="10"/>
        <v>0</v>
      </c>
      <c r="F34" s="24"/>
      <c r="G34" s="26">
        <f t="shared" si="2"/>
        <v>0</v>
      </c>
      <c r="H34" s="27"/>
    </row>
    <row r="35" s="1" customFormat="1" ht="23" customHeight="1" spans="1:8">
      <c r="A35" s="17" t="s">
        <v>230</v>
      </c>
      <c r="B35" s="22">
        <f t="shared" ref="B35:F35" si="11">B6+B30</f>
        <v>36089</v>
      </c>
      <c r="C35" s="19">
        <v>0.0267</v>
      </c>
      <c r="D35" s="22">
        <f t="shared" si="11"/>
        <v>2669</v>
      </c>
      <c r="E35" s="19">
        <f t="shared" si="10"/>
        <v>0.0739560530909695</v>
      </c>
      <c r="F35" s="22">
        <f t="shared" si="11"/>
        <v>13851</v>
      </c>
      <c r="G35" s="18">
        <f t="shared" si="2"/>
        <v>-11182</v>
      </c>
      <c r="H35" s="20">
        <f>G35/F35</f>
        <v>-0.807306331672803</v>
      </c>
    </row>
    <row r="36" ht="23" customHeight="1" spans="1:8">
      <c r="A36" s="17" t="s">
        <v>231</v>
      </c>
      <c r="B36" s="24">
        <f>国资收!B25-B35</f>
        <v>0</v>
      </c>
      <c r="C36" s="19"/>
      <c r="D36" s="24"/>
      <c r="E36" s="25"/>
      <c r="F36" s="24"/>
      <c r="G36" s="26">
        <f t="shared" si="2"/>
        <v>0</v>
      </c>
      <c r="H36" s="27"/>
    </row>
  </sheetData>
  <mergeCells count="4">
    <mergeCell ref="A2:H2"/>
    <mergeCell ref="B4:C4"/>
    <mergeCell ref="D4:H4"/>
    <mergeCell ref="A4:A5"/>
  </mergeCells>
  <printOptions horizontalCentered="1"/>
  <pageMargins left="0.15625" right="0.15625" top="0.786805555555556" bottom="0.786805555555556" header="0.511805555555556" footer="0.511805555555556"/>
  <pageSetup paperSize="9" scale="71" firstPageNumber="33" fitToHeight="0" orientation="portrait" useFirstPageNumber="1"/>
  <headerFooter alignWithMargins="0" differentOddEven="1">
    <evenFooter>&amp;L-&amp;P-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一般收</vt:lpstr>
      <vt:lpstr>一般支</vt:lpstr>
      <vt:lpstr>基金收</vt:lpstr>
      <vt:lpstr>基金支</vt:lpstr>
      <vt:lpstr>国资收</vt:lpstr>
      <vt:lpstr>国资支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温润青:</dc:creator>
  <cp:lastModifiedBy>何宇洁</cp:lastModifiedBy>
  <dcterms:created xsi:type="dcterms:W3CDTF">2017-09-06T07:29:00Z</dcterms:created>
  <dcterms:modified xsi:type="dcterms:W3CDTF">2018-08-23T01:12:23Z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